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hda.org.za\FS\UserProfile\Flicker\Documents\Flickers Workings\CHDA\LEGISLATED REPORTS\2023-2024\"/>
    </mc:Choice>
  </mc:AlternateContent>
  <xr:revisionPtr revIDLastSave="0" documentId="13_ncr:1_{704678D7-C787-4A3D-B585-9938DEB9BC3C}" xr6:coauthVersionLast="46" xr6:coauthVersionMax="46" xr10:uidLastSave="{00000000-0000-0000-0000-000000000000}"/>
  <bookViews>
    <workbookView xWindow="-120" yWindow="-120" windowWidth="20730" windowHeight="11160" tabRatio="963" activeTab="5" xr2:uid="{99BC69C9-F285-4BE3-BBE1-8AB143A55268}"/>
  </bookViews>
  <sheets>
    <sheet name="D1 SUM" sheetId="16" r:id="rId1"/>
    <sheet name="D2 FIN PERF" sheetId="17" r:id="rId2"/>
    <sheet name="D3 CAPEX" sheetId="18" r:id="rId3"/>
    <sheet name="D4 FIN POS" sheetId="19" r:id="rId4"/>
    <sheet name="D5 CASHFLOW" sheetId="20" r:id="rId5"/>
    <sheet name="SD1" sheetId="14" r:id="rId6"/>
    <sheet name="SD2" sheetId="22" r:id="rId7"/>
    <sheet name="SD3" sheetId="12" r:id="rId8"/>
    <sheet name="SD4" sheetId="11" r:id="rId9"/>
    <sheet name="SD5" sheetId="10" r:id="rId10"/>
    <sheet name="SD6" sheetId="9" r:id="rId11"/>
    <sheet name="SD7a" sheetId="8" r:id="rId12"/>
    <sheet name="SD7b" sheetId="7" r:id="rId13"/>
    <sheet name="SD7c" sheetId="6" r:id="rId14"/>
    <sheet name="SD7d" sheetId="5" r:id="rId15"/>
    <sheet name="SD7e" sheetId="4" r:id="rId16"/>
    <sheet name="SD8" sheetId="3" r:id="rId17"/>
    <sheet name="SD9" sheetId="2" r:id="rId18"/>
    <sheet name="SD10" sheetId="1" r:id="rId19"/>
  </sheets>
  <externalReferences>
    <externalReference r:id="rId20"/>
    <externalReference r:id="rId21"/>
    <externalReference r:id="rId22"/>
  </externalReferences>
  <definedNames>
    <definedName name="_MEB1">'[1]Template names'!$B$81</definedName>
    <definedName name="_MEB11">'[1]Template names'!$B$100</definedName>
    <definedName name="_MEB12">'[1]Template names'!$B$97</definedName>
    <definedName name="_MEB13">'[1]Template names'!$B$98</definedName>
    <definedName name="_MEB2">'[1]Template names'!$B$83</definedName>
    <definedName name="_MEB3">'[1]Template names'!$B$84</definedName>
    <definedName name="_MEB4">'[1]Template names'!$B$85</definedName>
    <definedName name="_MEB5">'[1]Template names'!$B$88</definedName>
    <definedName name="_MEB6">'[1]Template names'!$B$86</definedName>
    <definedName name="_MEB7">'[1]Template names'!$B$87</definedName>
    <definedName name="_MEB8">'[1]Template names'!$B$91</definedName>
    <definedName name="asset_class1">'[1]Lookup and lists (2)'!$Z$16:$Z$40</definedName>
    <definedName name="asset_subclass1">'[1]Lookup and lists (2)'!$AB$16:$AB$124</definedName>
    <definedName name="desc">'[1]Template names'!$B$31</definedName>
    <definedName name="Head1">'[1]Template names'!$B$2</definedName>
    <definedName name="Head10">'[1]Template names'!$B$17</definedName>
    <definedName name="Head11">'[1]Template names'!$B$18</definedName>
    <definedName name="Head12">'[1]Template names'!$B$19</definedName>
    <definedName name="Head13">'[1]Template names'!$B$20</definedName>
    <definedName name="Head14">'[1]Template names'!$B$21</definedName>
    <definedName name="Head15">'[1]Template names'!$B$22</definedName>
    <definedName name="Head16">'[1]Template names'!$B$23</definedName>
    <definedName name="Head17">'[1]Template names'!$B$24</definedName>
    <definedName name="Head18">'[1]Template names'!$B$25</definedName>
    <definedName name="head1A">'[1]Template names'!$B$3</definedName>
    <definedName name="head1b">'[1]Template names'!$B$4</definedName>
    <definedName name="Head2">'[1]Template names'!$B$5</definedName>
    <definedName name="head27">'[1]Template names'!$B$34</definedName>
    <definedName name="head27a">'[1]Template names'!$B$35</definedName>
    <definedName name="Head3">'[1]Template names'!$B$7</definedName>
    <definedName name="Head3a">'[1]Template names'!$B$8</definedName>
    <definedName name="Head48">'[1]Template names'!$B$56</definedName>
    <definedName name="Head5">'[1]Template names'!$B$10</definedName>
    <definedName name="Head6">'[1]Template names'!$B$13</definedName>
    <definedName name="Head7">'[1]Template names'!$B$14</definedName>
    <definedName name="Head8">'[1]Template names'!$B$15</definedName>
    <definedName name="Head9">'[1]Template names'!$B$16</definedName>
    <definedName name="IUDF">'[1]Lookup and lists (2)'!$AC$16:$AC$19</definedName>
    <definedName name="MEB5a">'[1]Template names'!$B$89</definedName>
    <definedName name="MEB5b">'[1]Template names'!$B$90</definedName>
    <definedName name="MEB9a">'[1]Template names'!$B$92</definedName>
    <definedName name="MEB9b">'[1]Template names'!$B$93</definedName>
    <definedName name="MEB9c">'[1]Template names'!$B$94</definedName>
    <definedName name="MEB9d">'[1]Template names'!$B$95</definedName>
    <definedName name="MEB9e">'[1]Template names'!$B$96</definedName>
    <definedName name="MEBsum">'[1]Template names'!$B$80</definedName>
    <definedName name="MTSF">'[1]Lookup and lists (2)'!$AD$16:$AD$29</definedName>
    <definedName name="Vdesc">'[1]Template names'!$B$33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22" l="1"/>
  <c r="F65" i="22"/>
  <c r="F64" i="22"/>
  <c r="F63" i="22"/>
  <c r="B17" i="14"/>
  <c r="B31" i="14" s="1"/>
  <c r="B24" i="14" s="1"/>
  <c r="L16" i="22" l="1"/>
  <c r="H16" i="22"/>
  <c r="F16" i="22"/>
  <c r="C40" i="10"/>
  <c r="D39" i="10"/>
  <c r="F39" i="10"/>
  <c r="G39" i="10"/>
  <c r="H39" i="10"/>
  <c r="I39" i="10"/>
  <c r="J39" i="10"/>
  <c r="K39" i="10"/>
  <c r="C36" i="10"/>
  <c r="C39" i="10" s="1"/>
  <c r="C19" i="10"/>
  <c r="F6" i="10"/>
  <c r="A8" i="1"/>
  <c r="B8" i="1"/>
  <c r="C8" i="1"/>
  <c r="D8" i="1"/>
  <c r="H156" i="5"/>
  <c r="H153" i="5"/>
  <c r="H150" i="5"/>
  <c r="H145" i="5"/>
  <c r="H122" i="5"/>
  <c r="D164" i="5"/>
  <c r="D161" i="5"/>
  <c r="D158" i="5"/>
  <c r="D155" i="5"/>
  <c r="D152" i="5"/>
  <c r="D149" i="5"/>
  <c r="D141" i="5"/>
  <c r="D139" i="5" s="1"/>
  <c r="D136" i="5"/>
  <c r="D131" i="5"/>
  <c r="D119" i="5"/>
  <c r="D118" i="5" s="1"/>
  <c r="D114" i="5"/>
  <c r="D111" i="5"/>
  <c r="D110" i="5"/>
  <c r="D103" i="5"/>
  <c r="D98" i="5"/>
  <c r="D75" i="5"/>
  <c r="D74" i="5"/>
  <c r="D68" i="5"/>
  <c r="D62" i="5"/>
  <c r="D52" i="5"/>
  <c r="D44" i="5"/>
  <c r="D37" i="5"/>
  <c r="D26" i="5"/>
  <c r="D16" i="5"/>
  <c r="D12" i="5"/>
  <c r="D6" i="5" s="1"/>
  <c r="D7" i="5"/>
  <c r="C164" i="5"/>
  <c r="C161" i="5"/>
  <c r="C158" i="5"/>
  <c r="C155" i="5"/>
  <c r="C152" i="5"/>
  <c r="C149" i="5"/>
  <c r="C141" i="5"/>
  <c r="C139" i="5" s="1"/>
  <c r="C136" i="5"/>
  <c r="C131" i="5"/>
  <c r="C119" i="5"/>
  <c r="C118" i="5" s="1"/>
  <c r="C114" i="5"/>
  <c r="C111" i="5"/>
  <c r="C110" i="5"/>
  <c r="C103" i="5"/>
  <c r="C98" i="5"/>
  <c r="C75" i="5"/>
  <c r="C74" i="5"/>
  <c r="C68" i="5"/>
  <c r="C62" i="5"/>
  <c r="C52" i="5"/>
  <c r="C44" i="5"/>
  <c r="C37" i="5"/>
  <c r="C26" i="5"/>
  <c r="C16" i="5"/>
  <c r="C12" i="5"/>
  <c r="C7" i="5"/>
  <c r="C6" i="5" s="1"/>
  <c r="F2" i="5"/>
  <c r="D2" i="5"/>
  <c r="E2" i="5"/>
  <c r="C2" i="5"/>
  <c r="K156" i="6"/>
  <c r="J156" i="6"/>
  <c r="I156" i="6"/>
  <c r="H156" i="6"/>
  <c r="K3" i="7"/>
  <c r="J3" i="7"/>
  <c r="I3" i="7"/>
  <c r="F2" i="7"/>
  <c r="K3" i="6"/>
  <c r="H120" i="6"/>
  <c r="D164" i="6"/>
  <c r="D161" i="6"/>
  <c r="D158" i="6"/>
  <c r="D155" i="6"/>
  <c r="D152" i="6"/>
  <c r="D149" i="6"/>
  <c r="D141" i="6"/>
  <c r="D139" i="6" s="1"/>
  <c r="D136" i="6"/>
  <c r="D131" i="6"/>
  <c r="D119" i="6"/>
  <c r="D118" i="6" s="1"/>
  <c r="D114" i="6"/>
  <c r="D111" i="6"/>
  <c r="D110" i="6"/>
  <c r="D103" i="6"/>
  <c r="D98" i="6"/>
  <c r="D75" i="6"/>
  <c r="D74" i="6"/>
  <c r="D68" i="6"/>
  <c r="D62" i="6"/>
  <c r="D52" i="6"/>
  <c r="D44" i="6"/>
  <c r="D37" i="6"/>
  <c r="D26" i="6"/>
  <c r="D16" i="6"/>
  <c r="D12" i="6"/>
  <c r="D7" i="6"/>
  <c r="D6" i="6" s="1"/>
  <c r="D167" i="6" s="1"/>
  <c r="C164" i="6"/>
  <c r="C161" i="6"/>
  <c r="C158" i="6"/>
  <c r="C155" i="6"/>
  <c r="C152" i="6"/>
  <c r="C149" i="6"/>
  <c r="C141" i="6"/>
  <c r="C139" i="6"/>
  <c r="C136" i="6"/>
  <c r="C131" i="6"/>
  <c r="C119" i="6"/>
  <c r="C118" i="6"/>
  <c r="C114" i="6"/>
  <c r="C111" i="6"/>
  <c r="C110" i="6"/>
  <c r="C103" i="6"/>
  <c r="C98" i="6"/>
  <c r="C75" i="6"/>
  <c r="C74" i="6"/>
  <c r="C68" i="6"/>
  <c r="C62" i="6"/>
  <c r="C52" i="6"/>
  <c r="C44" i="6"/>
  <c r="C37" i="6"/>
  <c r="C26" i="6"/>
  <c r="C16" i="6"/>
  <c r="C12" i="6"/>
  <c r="C7" i="6"/>
  <c r="C6" i="6" s="1"/>
  <c r="C167" i="6" s="1"/>
  <c r="K159" i="8"/>
  <c r="J159" i="8"/>
  <c r="I159" i="8"/>
  <c r="K156" i="8"/>
  <c r="J156" i="8"/>
  <c r="I156" i="8"/>
  <c r="H156" i="8"/>
  <c r="F156" i="8"/>
  <c r="K153" i="8"/>
  <c r="J153" i="8"/>
  <c r="C153" i="8"/>
  <c r="P13" i="9"/>
  <c r="P19" i="9"/>
  <c r="P20" i="9"/>
  <c r="O20" i="9"/>
  <c r="N20" i="9"/>
  <c r="M20" i="9"/>
  <c r="P36" i="9"/>
  <c r="P34" i="9"/>
  <c r="P28" i="9"/>
  <c r="P26" i="9"/>
  <c r="P25" i="9"/>
  <c r="N3" i="9"/>
  <c r="K19" i="9"/>
  <c r="H19" i="9"/>
  <c r="E19" i="9"/>
  <c r="O13" i="9"/>
  <c r="P3" i="9"/>
  <c r="O3" i="9"/>
  <c r="B2" i="9"/>
  <c r="N13" i="9"/>
  <c r="I2" i="10"/>
  <c r="C2" i="10"/>
  <c r="F2" i="10"/>
  <c r="J25" i="11"/>
  <c r="K25" i="11"/>
  <c r="E25" i="11"/>
  <c r="F25" i="11"/>
  <c r="G25" i="11"/>
  <c r="H25" i="11"/>
  <c r="I25" i="11"/>
  <c r="D25" i="11"/>
  <c r="C25" i="11"/>
  <c r="H8" i="11"/>
  <c r="K26" i="20"/>
  <c r="J26" i="20"/>
  <c r="F26" i="20"/>
  <c r="I26" i="20"/>
  <c r="J11" i="20"/>
  <c r="K11" i="20"/>
  <c r="I11" i="20"/>
  <c r="H11" i="20"/>
  <c r="F11" i="20"/>
  <c r="D11" i="20"/>
  <c r="C11" i="20"/>
  <c r="E9" i="20"/>
  <c r="F9" i="20"/>
  <c r="G9" i="20"/>
  <c r="H9" i="20"/>
  <c r="I9" i="20"/>
  <c r="J9" i="20"/>
  <c r="K9" i="20"/>
  <c r="D9" i="20"/>
  <c r="C9" i="20"/>
  <c r="D8" i="20"/>
  <c r="E8" i="20"/>
  <c r="F8" i="20"/>
  <c r="G8" i="20"/>
  <c r="H8" i="20"/>
  <c r="I8" i="20"/>
  <c r="J8" i="20"/>
  <c r="K8" i="20"/>
  <c r="C8" i="20"/>
  <c r="K15" i="20"/>
  <c r="I15" i="20"/>
  <c r="J15" i="20"/>
  <c r="D15" i="20"/>
  <c r="E15" i="20"/>
  <c r="F15" i="20"/>
  <c r="G15" i="20"/>
  <c r="H15" i="20"/>
  <c r="K14" i="20"/>
  <c r="J14" i="20"/>
  <c r="I14" i="20"/>
  <c r="H14" i="20"/>
  <c r="F14" i="20"/>
  <c r="E14" i="20"/>
  <c r="D14" i="20"/>
  <c r="C14" i="20"/>
  <c r="G14" i="20"/>
  <c r="D167" i="5" l="1"/>
  <c r="C167" i="5"/>
  <c r="P22" i="9"/>
  <c r="K3" i="20" l="1"/>
  <c r="E34" i="19"/>
  <c r="D48" i="19"/>
  <c r="D39" i="19"/>
  <c r="D34" i="19"/>
  <c r="D40" i="19" s="1"/>
  <c r="D24" i="19"/>
  <c r="D12" i="19"/>
  <c r="C35" i="16" s="1"/>
  <c r="C48" i="19"/>
  <c r="C39" i="19"/>
  <c r="C34" i="19"/>
  <c r="C40" i="19" s="1"/>
  <c r="C24" i="19"/>
  <c r="C12" i="19"/>
  <c r="C25" i="19" s="1"/>
  <c r="C153" i="18"/>
  <c r="D149" i="18"/>
  <c r="I33" i="17"/>
  <c r="J33" i="17"/>
  <c r="K33" i="17"/>
  <c r="D33" i="17"/>
  <c r="E33" i="17"/>
  <c r="F33" i="17"/>
  <c r="G33" i="17"/>
  <c r="H33" i="17"/>
  <c r="K24" i="17"/>
  <c r="K27" i="17"/>
  <c r="K28" i="17"/>
  <c r="K35" i="17" s="1"/>
  <c r="K21" i="17"/>
  <c r="K12" i="17"/>
  <c r="K18" i="17"/>
  <c r="K19" i="17"/>
  <c r="D21" i="17"/>
  <c r="E21" i="17"/>
  <c r="F21" i="17"/>
  <c r="G21" i="17"/>
  <c r="H21" i="17"/>
  <c r="I21" i="17"/>
  <c r="J21" i="17"/>
  <c r="J19" i="17"/>
  <c r="D19" i="17"/>
  <c r="F19" i="17"/>
  <c r="G19" i="17"/>
  <c r="H19" i="17"/>
  <c r="I19" i="17"/>
  <c r="D18" i="17"/>
  <c r="F18" i="17"/>
  <c r="G18" i="17"/>
  <c r="H18" i="17"/>
  <c r="I18" i="17"/>
  <c r="J18" i="17"/>
  <c r="D12" i="17"/>
  <c r="E12" i="17"/>
  <c r="F12" i="17"/>
  <c r="G12" i="17"/>
  <c r="H12" i="17"/>
  <c r="I12" i="17"/>
  <c r="J12" i="17"/>
  <c r="K3" i="18"/>
  <c r="D45" i="16"/>
  <c r="C43" i="16"/>
  <c r="D43" i="16"/>
  <c r="H39" i="16"/>
  <c r="I39" i="16"/>
  <c r="J39" i="16"/>
  <c r="C39" i="16"/>
  <c r="E39" i="16"/>
  <c r="F39" i="16"/>
  <c r="G39" i="16"/>
  <c r="I37" i="16"/>
  <c r="J37" i="16"/>
  <c r="C37" i="16"/>
  <c r="E37" i="16"/>
  <c r="F37" i="16"/>
  <c r="G37" i="16"/>
  <c r="H37" i="16"/>
  <c r="I35" i="16"/>
  <c r="J35" i="16"/>
  <c r="E35" i="16"/>
  <c r="F35" i="16"/>
  <c r="G35" i="16"/>
  <c r="H35" i="16"/>
  <c r="J36" i="16"/>
  <c r="F36" i="16"/>
  <c r="H36" i="16"/>
  <c r="I36" i="16"/>
  <c r="J24" i="16"/>
  <c r="J22" i="16"/>
  <c r="E17" i="16"/>
  <c r="J17" i="16"/>
  <c r="I17" i="16"/>
  <c r="I18" i="16" s="1"/>
  <c r="H17" i="16"/>
  <c r="J18" i="16"/>
  <c r="J19" i="16" s="1"/>
  <c r="H18" i="16"/>
  <c r="J10" i="16"/>
  <c r="I10" i="16"/>
  <c r="H10" i="16"/>
  <c r="D25" i="19" l="1"/>
  <c r="D42" i="19" s="1"/>
  <c r="C42" i="19"/>
  <c r="K37" i="17"/>
  <c r="K41" i="17" s="1"/>
  <c r="K43" i="17" s="1"/>
  <c r="G8" i="16" l="1"/>
  <c r="D18" i="16" l="1"/>
  <c r="D10" i="16"/>
  <c r="C38" i="16"/>
  <c r="C36" i="16"/>
  <c r="C28" i="16"/>
  <c r="C32" i="16" s="1"/>
  <c r="C23" i="16"/>
  <c r="C18" i="16"/>
  <c r="C19" i="16" s="1"/>
  <c r="C22" i="16" s="1"/>
  <c r="C24" i="16" s="1"/>
  <c r="C10" i="16"/>
  <c r="B45" i="16"/>
  <c r="B43" i="16"/>
  <c r="B39" i="16"/>
  <c r="B37" i="16"/>
  <c r="B36" i="16"/>
  <c r="B35" i="16"/>
  <c r="B19" i="16"/>
  <c r="B18" i="16"/>
  <c r="B10" i="16"/>
  <c r="E2" i="7"/>
  <c r="D2" i="7"/>
  <c r="C2" i="7"/>
  <c r="K165" i="4"/>
  <c r="K164" i="4" s="1"/>
  <c r="J165" i="4"/>
  <c r="J164" i="4" s="1"/>
  <c r="I165" i="4"/>
  <c r="I164" i="4" s="1"/>
  <c r="H165" i="4"/>
  <c r="G165" i="4"/>
  <c r="G164" i="4" s="1"/>
  <c r="F165" i="4"/>
  <c r="F164" i="4" s="1"/>
  <c r="E165" i="4"/>
  <c r="E164" i="4" s="1"/>
  <c r="D165" i="4"/>
  <c r="C165" i="4"/>
  <c r="C164" i="4" s="1"/>
  <c r="H164" i="4"/>
  <c r="D164" i="4"/>
  <c r="K162" i="4"/>
  <c r="J162" i="4"/>
  <c r="I162" i="4"/>
  <c r="I161" i="4" s="1"/>
  <c r="H162" i="4"/>
  <c r="H161" i="4" s="1"/>
  <c r="G162" i="4"/>
  <c r="F162" i="4"/>
  <c r="E162" i="4"/>
  <c r="D162" i="4"/>
  <c r="D161" i="4" s="1"/>
  <c r="C162" i="4"/>
  <c r="K161" i="4"/>
  <c r="J161" i="4"/>
  <c r="G161" i="4"/>
  <c r="F161" i="4"/>
  <c r="E161" i="4"/>
  <c r="C161" i="4"/>
  <c r="H158" i="4"/>
  <c r="K158" i="4"/>
  <c r="J158" i="4"/>
  <c r="I158" i="4"/>
  <c r="G158" i="4"/>
  <c r="F158" i="4"/>
  <c r="E158" i="4"/>
  <c r="D158" i="4"/>
  <c r="C158" i="4"/>
  <c r="K155" i="4"/>
  <c r="J155" i="4"/>
  <c r="I155" i="4"/>
  <c r="H155" i="4"/>
  <c r="G155" i="4"/>
  <c r="F155" i="4"/>
  <c r="E155" i="4"/>
  <c r="D155" i="4"/>
  <c r="C155" i="4"/>
  <c r="C152" i="4"/>
  <c r="K152" i="4"/>
  <c r="J152" i="4"/>
  <c r="I152" i="4"/>
  <c r="H152" i="4"/>
  <c r="G152" i="4"/>
  <c r="F152" i="4"/>
  <c r="E152" i="4"/>
  <c r="D152" i="4"/>
  <c r="H150" i="4"/>
  <c r="K149" i="4"/>
  <c r="J149" i="4"/>
  <c r="I149" i="4"/>
  <c r="H149" i="4"/>
  <c r="G149" i="4"/>
  <c r="F149" i="4"/>
  <c r="E149" i="4"/>
  <c r="D149" i="4"/>
  <c r="C149" i="4"/>
  <c r="K147" i="4"/>
  <c r="J147" i="4"/>
  <c r="I147" i="4"/>
  <c r="H147" i="4"/>
  <c r="G147" i="4"/>
  <c r="F147" i="4"/>
  <c r="E147" i="4"/>
  <c r="D147" i="4"/>
  <c r="C147" i="4"/>
  <c r="K146" i="4"/>
  <c r="J146" i="4"/>
  <c r="I146" i="4"/>
  <c r="H146" i="4"/>
  <c r="G146" i="4"/>
  <c r="F146" i="4"/>
  <c r="E146" i="4"/>
  <c r="D146" i="4"/>
  <c r="C146" i="4"/>
  <c r="K144" i="4"/>
  <c r="J144" i="4"/>
  <c r="I144" i="4"/>
  <c r="H144" i="4"/>
  <c r="G144" i="4"/>
  <c r="F144" i="4"/>
  <c r="E144" i="4"/>
  <c r="D144" i="4"/>
  <c r="C144" i="4"/>
  <c r="K143" i="4"/>
  <c r="J143" i="4"/>
  <c r="I143" i="4"/>
  <c r="H143" i="4"/>
  <c r="G143" i="4"/>
  <c r="F143" i="4"/>
  <c r="E143" i="4"/>
  <c r="D143" i="4"/>
  <c r="C143" i="4"/>
  <c r="K142" i="4"/>
  <c r="J142" i="4"/>
  <c r="I142" i="4"/>
  <c r="H142" i="4"/>
  <c r="G142" i="4"/>
  <c r="F142" i="4"/>
  <c r="E142" i="4"/>
  <c r="D142" i="4"/>
  <c r="C142" i="4"/>
  <c r="K140" i="4"/>
  <c r="K139" i="4" s="1"/>
  <c r="J140" i="4"/>
  <c r="I140" i="4"/>
  <c r="H140" i="4"/>
  <c r="H139" i="4" s="1"/>
  <c r="G140" i="4"/>
  <c r="F140" i="4"/>
  <c r="E140" i="4"/>
  <c r="D140" i="4"/>
  <c r="C140" i="4"/>
  <c r="J139" i="4"/>
  <c r="I139" i="4"/>
  <c r="G139" i="4"/>
  <c r="F139" i="4"/>
  <c r="E139" i="4"/>
  <c r="K137" i="4"/>
  <c r="J137" i="4"/>
  <c r="J136" i="4" s="1"/>
  <c r="I137" i="4"/>
  <c r="H137" i="4"/>
  <c r="G137" i="4"/>
  <c r="F137" i="4"/>
  <c r="F136" i="4" s="1"/>
  <c r="E137" i="4"/>
  <c r="D137" i="4"/>
  <c r="C137" i="4"/>
  <c r="C136" i="4" s="1"/>
  <c r="K136" i="4"/>
  <c r="I136" i="4"/>
  <c r="H136" i="4"/>
  <c r="G136" i="4"/>
  <c r="E136" i="4"/>
  <c r="D136" i="4"/>
  <c r="K134" i="4"/>
  <c r="J134" i="4"/>
  <c r="I134" i="4"/>
  <c r="H134" i="4"/>
  <c r="G134" i="4"/>
  <c r="F134" i="4"/>
  <c r="E134" i="4"/>
  <c r="D134" i="4"/>
  <c r="C134" i="4"/>
  <c r="K133" i="4"/>
  <c r="K131" i="4" s="1"/>
  <c r="J133" i="4"/>
  <c r="I133" i="4"/>
  <c r="H133" i="4"/>
  <c r="G133" i="4"/>
  <c r="G131" i="4" s="1"/>
  <c r="F133" i="4"/>
  <c r="E133" i="4"/>
  <c r="D133" i="4"/>
  <c r="C133" i="4"/>
  <c r="K132" i="4"/>
  <c r="J132" i="4"/>
  <c r="I132" i="4"/>
  <c r="H132" i="4"/>
  <c r="G132" i="4"/>
  <c r="F132" i="4"/>
  <c r="E132" i="4"/>
  <c r="D132" i="4"/>
  <c r="C132" i="4"/>
  <c r="C131" i="4"/>
  <c r="K130" i="4"/>
  <c r="J130" i="4"/>
  <c r="I130" i="4"/>
  <c r="H130" i="4"/>
  <c r="G130" i="4"/>
  <c r="F130" i="4"/>
  <c r="E130" i="4"/>
  <c r="D130" i="4"/>
  <c r="C130" i="4"/>
  <c r="K129" i="4"/>
  <c r="J129" i="4"/>
  <c r="I129" i="4"/>
  <c r="H129" i="4"/>
  <c r="G129" i="4"/>
  <c r="F129" i="4"/>
  <c r="E129" i="4"/>
  <c r="D129" i="4"/>
  <c r="C129" i="4"/>
  <c r="K128" i="4"/>
  <c r="J128" i="4"/>
  <c r="I128" i="4"/>
  <c r="H128" i="4"/>
  <c r="G128" i="4"/>
  <c r="F128" i="4"/>
  <c r="E128" i="4"/>
  <c r="D128" i="4"/>
  <c r="C128" i="4"/>
  <c r="K127" i="4"/>
  <c r="J127" i="4"/>
  <c r="I127" i="4"/>
  <c r="H127" i="4"/>
  <c r="G127" i="4"/>
  <c r="F127" i="4"/>
  <c r="E127" i="4"/>
  <c r="D127" i="4"/>
  <c r="C127" i="4"/>
  <c r="K126" i="4"/>
  <c r="J126" i="4"/>
  <c r="I126" i="4"/>
  <c r="H126" i="4"/>
  <c r="G126" i="4"/>
  <c r="F126" i="4"/>
  <c r="E126" i="4"/>
  <c r="D126" i="4"/>
  <c r="C126" i="4"/>
  <c r="K125" i="4"/>
  <c r="J125" i="4"/>
  <c r="I125" i="4"/>
  <c r="H125" i="4"/>
  <c r="G125" i="4"/>
  <c r="F125" i="4"/>
  <c r="E125" i="4"/>
  <c r="D125" i="4"/>
  <c r="C125" i="4"/>
  <c r="K124" i="4"/>
  <c r="J124" i="4"/>
  <c r="I124" i="4"/>
  <c r="H124" i="4"/>
  <c r="G124" i="4"/>
  <c r="F124" i="4"/>
  <c r="E124" i="4"/>
  <c r="D124" i="4"/>
  <c r="C124" i="4"/>
  <c r="K123" i="4"/>
  <c r="J123" i="4"/>
  <c r="I123" i="4"/>
  <c r="H123" i="4"/>
  <c r="G123" i="4"/>
  <c r="F123" i="4"/>
  <c r="E123" i="4"/>
  <c r="D123" i="4"/>
  <c r="C123" i="4"/>
  <c r="K122" i="4"/>
  <c r="J122" i="4"/>
  <c r="I122" i="4"/>
  <c r="H122" i="4"/>
  <c r="H119" i="4" s="1"/>
  <c r="G122" i="4"/>
  <c r="F122" i="4"/>
  <c r="E122" i="4"/>
  <c r="D122" i="4"/>
  <c r="D119" i="4" s="1"/>
  <c r="C122" i="4"/>
  <c r="K121" i="4"/>
  <c r="J121" i="4"/>
  <c r="I121" i="4"/>
  <c r="I119" i="4" s="1"/>
  <c r="H121" i="4"/>
  <c r="G121" i="4"/>
  <c r="F121" i="4"/>
  <c r="E121" i="4"/>
  <c r="E119" i="4" s="1"/>
  <c r="D121" i="4"/>
  <c r="C121" i="4"/>
  <c r="K120" i="4"/>
  <c r="J120" i="4"/>
  <c r="J119" i="4" s="1"/>
  <c r="I120" i="4"/>
  <c r="H120" i="4"/>
  <c r="G120" i="4"/>
  <c r="G119" i="4" s="1"/>
  <c r="G118" i="4" s="1"/>
  <c r="F120" i="4"/>
  <c r="F119" i="4" s="1"/>
  <c r="E120" i="4"/>
  <c r="D120" i="4"/>
  <c r="C120" i="4"/>
  <c r="C119" i="4" s="1"/>
  <c r="C118" i="4" s="1"/>
  <c r="K119" i="4"/>
  <c r="K115" i="4"/>
  <c r="J115" i="4"/>
  <c r="J114" i="4" s="1"/>
  <c r="I115" i="4"/>
  <c r="I114" i="4" s="1"/>
  <c r="H115" i="4"/>
  <c r="G115" i="4"/>
  <c r="F115" i="4"/>
  <c r="E115" i="4"/>
  <c r="D115" i="4"/>
  <c r="C115" i="4"/>
  <c r="C114" i="4" s="1"/>
  <c r="K114" i="4"/>
  <c r="H114" i="4"/>
  <c r="G114" i="4"/>
  <c r="F114" i="4"/>
  <c r="D114" i="4"/>
  <c r="K113" i="4"/>
  <c r="J113" i="4"/>
  <c r="J111" i="4" s="1"/>
  <c r="I113" i="4"/>
  <c r="H113" i="4"/>
  <c r="G113" i="4"/>
  <c r="F113" i="4"/>
  <c r="F111" i="4" s="1"/>
  <c r="F110" i="4" s="1"/>
  <c r="E113" i="4"/>
  <c r="D113" i="4"/>
  <c r="C113" i="4"/>
  <c r="K112" i="4"/>
  <c r="K111" i="4" s="1"/>
  <c r="K110" i="4" s="1"/>
  <c r="J112" i="4"/>
  <c r="I112" i="4"/>
  <c r="H112" i="4"/>
  <c r="H111" i="4" s="1"/>
  <c r="H110" i="4" s="1"/>
  <c r="G112" i="4"/>
  <c r="G111" i="4" s="1"/>
  <c r="G110" i="4" s="1"/>
  <c r="F112" i="4"/>
  <c r="E112" i="4"/>
  <c r="D112" i="4"/>
  <c r="C112" i="4"/>
  <c r="C111" i="4" s="1"/>
  <c r="I111" i="4"/>
  <c r="E111" i="4"/>
  <c r="E110" i="4" s="1"/>
  <c r="D111" i="4"/>
  <c r="D110" i="4" s="1"/>
  <c r="I110" i="4"/>
  <c r="K108" i="4"/>
  <c r="J108" i="4"/>
  <c r="I108" i="4"/>
  <c r="H108" i="4"/>
  <c r="G108" i="4"/>
  <c r="F108" i="4"/>
  <c r="E108" i="4"/>
  <c r="D108" i="4"/>
  <c r="C108" i="4"/>
  <c r="K107" i="4"/>
  <c r="J107" i="4"/>
  <c r="I107" i="4"/>
  <c r="H107" i="4"/>
  <c r="G107" i="4"/>
  <c r="G103" i="4" s="1"/>
  <c r="F107" i="4"/>
  <c r="E107" i="4"/>
  <c r="D107" i="4"/>
  <c r="C107" i="4"/>
  <c r="C103" i="4" s="1"/>
  <c r="K106" i="4"/>
  <c r="J106" i="4"/>
  <c r="I106" i="4"/>
  <c r="H106" i="4"/>
  <c r="H103" i="4" s="1"/>
  <c r="G106" i="4"/>
  <c r="F106" i="4"/>
  <c r="E106" i="4"/>
  <c r="D106" i="4"/>
  <c r="D103" i="4" s="1"/>
  <c r="C106" i="4"/>
  <c r="K105" i="4"/>
  <c r="J105" i="4"/>
  <c r="I105" i="4"/>
  <c r="I103" i="4" s="1"/>
  <c r="H105" i="4"/>
  <c r="G105" i="4"/>
  <c r="F105" i="4"/>
  <c r="E105" i="4"/>
  <c r="E103" i="4" s="1"/>
  <c r="D105" i="4"/>
  <c r="C105" i="4"/>
  <c r="K104" i="4"/>
  <c r="J104" i="4"/>
  <c r="J103" i="4" s="1"/>
  <c r="I104" i="4"/>
  <c r="H104" i="4"/>
  <c r="G104" i="4"/>
  <c r="F104" i="4"/>
  <c r="F103" i="4" s="1"/>
  <c r="E104" i="4"/>
  <c r="D104" i="4"/>
  <c r="C104" i="4"/>
  <c r="K103" i="4"/>
  <c r="K101" i="4"/>
  <c r="J101" i="4"/>
  <c r="I101" i="4"/>
  <c r="H101" i="4"/>
  <c r="H98" i="4" s="1"/>
  <c r="G101" i="4"/>
  <c r="F101" i="4"/>
  <c r="E101" i="4"/>
  <c r="D101" i="4"/>
  <c r="D98" i="4" s="1"/>
  <c r="C101" i="4"/>
  <c r="K100" i="4"/>
  <c r="J100" i="4"/>
  <c r="I100" i="4"/>
  <c r="I98" i="4" s="1"/>
  <c r="H100" i="4"/>
  <c r="G100" i="4"/>
  <c r="F100" i="4"/>
  <c r="E100" i="4"/>
  <c r="E98" i="4" s="1"/>
  <c r="D100" i="4"/>
  <c r="C100" i="4"/>
  <c r="K99" i="4"/>
  <c r="J99" i="4"/>
  <c r="J98" i="4" s="1"/>
  <c r="I99" i="4"/>
  <c r="H99" i="4"/>
  <c r="G99" i="4"/>
  <c r="G98" i="4" s="1"/>
  <c r="F99" i="4"/>
  <c r="F98" i="4" s="1"/>
  <c r="E99" i="4"/>
  <c r="D99" i="4"/>
  <c r="C99" i="4"/>
  <c r="C98" i="4" s="1"/>
  <c r="K98" i="4"/>
  <c r="K97" i="4"/>
  <c r="J97" i="4"/>
  <c r="I97" i="4"/>
  <c r="H97" i="4"/>
  <c r="G97" i="4"/>
  <c r="F97" i="4"/>
  <c r="E97" i="4"/>
  <c r="D97" i="4"/>
  <c r="C97" i="4"/>
  <c r="K96" i="4"/>
  <c r="J96" i="4"/>
  <c r="I96" i="4"/>
  <c r="H96" i="4"/>
  <c r="G96" i="4"/>
  <c r="F96" i="4"/>
  <c r="E96" i="4"/>
  <c r="D96" i="4"/>
  <c r="C96" i="4"/>
  <c r="K95" i="4"/>
  <c r="J95" i="4"/>
  <c r="I95" i="4"/>
  <c r="H95" i="4"/>
  <c r="G95" i="4"/>
  <c r="F95" i="4"/>
  <c r="E95" i="4"/>
  <c r="D95" i="4"/>
  <c r="C95" i="4"/>
  <c r="K94" i="4"/>
  <c r="J94" i="4"/>
  <c r="I94" i="4"/>
  <c r="H94" i="4"/>
  <c r="G94" i="4"/>
  <c r="F94" i="4"/>
  <c r="E94" i="4"/>
  <c r="D94" i="4"/>
  <c r="C94" i="4"/>
  <c r="K93" i="4"/>
  <c r="J93" i="4"/>
  <c r="I93" i="4"/>
  <c r="H93" i="4"/>
  <c r="G93" i="4"/>
  <c r="F93" i="4"/>
  <c r="E93" i="4"/>
  <c r="D93" i="4"/>
  <c r="C93" i="4"/>
  <c r="K92" i="4"/>
  <c r="J92" i="4"/>
  <c r="I92" i="4"/>
  <c r="H92" i="4"/>
  <c r="G92" i="4"/>
  <c r="F92" i="4"/>
  <c r="E92" i="4"/>
  <c r="D92" i="4"/>
  <c r="C92" i="4"/>
  <c r="K91" i="4"/>
  <c r="J91" i="4"/>
  <c r="I91" i="4"/>
  <c r="H91" i="4"/>
  <c r="G91" i="4"/>
  <c r="F91" i="4"/>
  <c r="E91" i="4"/>
  <c r="D91" i="4"/>
  <c r="C91" i="4"/>
  <c r="K90" i="4"/>
  <c r="J90" i="4"/>
  <c r="I90" i="4"/>
  <c r="H90" i="4"/>
  <c r="G90" i="4"/>
  <c r="F90" i="4"/>
  <c r="E90" i="4"/>
  <c r="D90" i="4"/>
  <c r="C90" i="4"/>
  <c r="K89" i="4"/>
  <c r="J89" i="4"/>
  <c r="I89" i="4"/>
  <c r="H89" i="4"/>
  <c r="G89" i="4"/>
  <c r="F89" i="4"/>
  <c r="E89" i="4"/>
  <c r="D89" i="4"/>
  <c r="C89" i="4"/>
  <c r="K88" i="4"/>
  <c r="J88" i="4"/>
  <c r="I88" i="4"/>
  <c r="H88" i="4"/>
  <c r="G88" i="4"/>
  <c r="F88" i="4"/>
  <c r="E88" i="4"/>
  <c r="D88" i="4"/>
  <c r="C88" i="4"/>
  <c r="K87" i="4"/>
  <c r="J87" i="4"/>
  <c r="I87" i="4"/>
  <c r="H87" i="4"/>
  <c r="G87" i="4"/>
  <c r="F87" i="4"/>
  <c r="E87" i="4"/>
  <c r="D87" i="4"/>
  <c r="C87" i="4"/>
  <c r="K86" i="4"/>
  <c r="J86" i="4"/>
  <c r="I86" i="4"/>
  <c r="H86" i="4"/>
  <c r="G86" i="4"/>
  <c r="F86" i="4"/>
  <c r="E86" i="4"/>
  <c r="D86" i="4"/>
  <c r="C86" i="4"/>
  <c r="K85" i="4"/>
  <c r="J85" i="4"/>
  <c r="I85" i="4"/>
  <c r="H85" i="4"/>
  <c r="G85" i="4"/>
  <c r="F85" i="4"/>
  <c r="E85" i="4"/>
  <c r="D85" i="4"/>
  <c r="C85" i="4"/>
  <c r="K84" i="4"/>
  <c r="J84" i="4"/>
  <c r="I84" i="4"/>
  <c r="H84" i="4"/>
  <c r="G84" i="4"/>
  <c r="F84" i="4"/>
  <c r="E84" i="4"/>
  <c r="D84" i="4"/>
  <c r="C84" i="4"/>
  <c r="K83" i="4"/>
  <c r="J83" i="4"/>
  <c r="I83" i="4"/>
  <c r="H83" i="4"/>
  <c r="G83" i="4"/>
  <c r="F83" i="4"/>
  <c r="E83" i="4"/>
  <c r="D83" i="4"/>
  <c r="C83" i="4"/>
  <c r="K82" i="4"/>
  <c r="J82" i="4"/>
  <c r="I82" i="4"/>
  <c r="H82" i="4"/>
  <c r="G82" i="4"/>
  <c r="F82" i="4"/>
  <c r="E82" i="4"/>
  <c r="D82" i="4"/>
  <c r="C82" i="4"/>
  <c r="K81" i="4"/>
  <c r="J81" i="4"/>
  <c r="I81" i="4"/>
  <c r="H81" i="4"/>
  <c r="G81" i="4"/>
  <c r="F81" i="4"/>
  <c r="E81" i="4"/>
  <c r="D81" i="4"/>
  <c r="C81" i="4"/>
  <c r="K80" i="4"/>
  <c r="J80" i="4"/>
  <c r="I80" i="4"/>
  <c r="H80" i="4"/>
  <c r="G80" i="4"/>
  <c r="F80" i="4"/>
  <c r="E80" i="4"/>
  <c r="D80" i="4"/>
  <c r="C80" i="4"/>
  <c r="K79" i="4"/>
  <c r="J79" i="4"/>
  <c r="I79" i="4"/>
  <c r="H79" i="4"/>
  <c r="G79" i="4"/>
  <c r="F79" i="4"/>
  <c r="E79" i="4"/>
  <c r="D79" i="4"/>
  <c r="C79" i="4"/>
  <c r="K78" i="4"/>
  <c r="J78" i="4"/>
  <c r="I78" i="4"/>
  <c r="H78" i="4"/>
  <c r="G78" i="4"/>
  <c r="F78" i="4"/>
  <c r="E78" i="4"/>
  <c r="D78" i="4"/>
  <c r="C78" i="4"/>
  <c r="K77" i="4"/>
  <c r="J77" i="4"/>
  <c r="I77" i="4"/>
  <c r="H77" i="4"/>
  <c r="G77" i="4"/>
  <c r="F77" i="4"/>
  <c r="F75" i="4" s="1"/>
  <c r="F74" i="4" s="1"/>
  <c r="E77" i="4"/>
  <c r="D77" i="4"/>
  <c r="C77" i="4"/>
  <c r="K76" i="4"/>
  <c r="J76" i="4"/>
  <c r="I76" i="4"/>
  <c r="H76" i="4"/>
  <c r="G76" i="4"/>
  <c r="F76" i="4"/>
  <c r="E76" i="4"/>
  <c r="D76" i="4"/>
  <c r="C76" i="4"/>
  <c r="K72" i="4"/>
  <c r="J72" i="4"/>
  <c r="I72" i="4"/>
  <c r="H72" i="4"/>
  <c r="G72" i="4"/>
  <c r="F72" i="4"/>
  <c r="E72" i="4"/>
  <c r="D72" i="4"/>
  <c r="C72" i="4"/>
  <c r="K71" i="4"/>
  <c r="J71" i="4"/>
  <c r="I71" i="4"/>
  <c r="H71" i="4"/>
  <c r="G71" i="4"/>
  <c r="F71" i="4"/>
  <c r="E71" i="4"/>
  <c r="D71" i="4"/>
  <c r="C71" i="4"/>
  <c r="K70" i="4"/>
  <c r="J70" i="4"/>
  <c r="I70" i="4"/>
  <c r="H70" i="4"/>
  <c r="G70" i="4"/>
  <c r="F70" i="4"/>
  <c r="E70" i="4"/>
  <c r="D70" i="4"/>
  <c r="C70" i="4"/>
  <c r="K69" i="4"/>
  <c r="J69" i="4"/>
  <c r="I69" i="4"/>
  <c r="H69" i="4"/>
  <c r="H68" i="4" s="1"/>
  <c r="G69" i="4"/>
  <c r="F69" i="4"/>
  <c r="E69" i="4"/>
  <c r="D69" i="4"/>
  <c r="C69" i="4"/>
  <c r="K67" i="4"/>
  <c r="J67" i="4"/>
  <c r="I67" i="4"/>
  <c r="H67" i="4"/>
  <c r="G67" i="4"/>
  <c r="F67" i="4"/>
  <c r="E67" i="4"/>
  <c r="D67" i="4"/>
  <c r="C67" i="4"/>
  <c r="K66" i="4"/>
  <c r="J66" i="4"/>
  <c r="I66" i="4"/>
  <c r="H66" i="4"/>
  <c r="G66" i="4"/>
  <c r="F66" i="4"/>
  <c r="E66" i="4"/>
  <c r="D66" i="4"/>
  <c r="C66" i="4"/>
  <c r="K65" i="4"/>
  <c r="J65" i="4"/>
  <c r="I65" i="4"/>
  <c r="H65" i="4"/>
  <c r="G65" i="4"/>
  <c r="F65" i="4"/>
  <c r="E65" i="4"/>
  <c r="D65" i="4"/>
  <c r="C65" i="4"/>
  <c r="K64" i="4"/>
  <c r="J64" i="4"/>
  <c r="I64" i="4"/>
  <c r="H64" i="4"/>
  <c r="G64" i="4"/>
  <c r="F64" i="4"/>
  <c r="E64" i="4"/>
  <c r="D64" i="4"/>
  <c r="C64" i="4"/>
  <c r="K63" i="4"/>
  <c r="J63" i="4"/>
  <c r="I63" i="4"/>
  <c r="H63" i="4"/>
  <c r="G63" i="4"/>
  <c r="F63" i="4"/>
  <c r="E63" i="4"/>
  <c r="D63" i="4"/>
  <c r="C63" i="4"/>
  <c r="F62" i="4"/>
  <c r="K61" i="4"/>
  <c r="J61" i="4"/>
  <c r="I61" i="4"/>
  <c r="H61" i="4"/>
  <c r="G61" i="4"/>
  <c r="F61" i="4"/>
  <c r="E61" i="4"/>
  <c r="D61" i="4"/>
  <c r="C61" i="4"/>
  <c r="K60" i="4"/>
  <c r="J60" i="4"/>
  <c r="I60" i="4"/>
  <c r="H60" i="4"/>
  <c r="G60" i="4"/>
  <c r="F60" i="4"/>
  <c r="E60" i="4"/>
  <c r="D60" i="4"/>
  <c r="C60" i="4"/>
  <c r="K59" i="4"/>
  <c r="J59" i="4"/>
  <c r="I59" i="4"/>
  <c r="H59" i="4"/>
  <c r="G59" i="4"/>
  <c r="F59" i="4"/>
  <c r="E59" i="4"/>
  <c r="D59" i="4"/>
  <c r="C59" i="4"/>
  <c r="K58" i="4"/>
  <c r="J58" i="4"/>
  <c r="I58" i="4"/>
  <c r="H58" i="4"/>
  <c r="G58" i="4"/>
  <c r="F58" i="4"/>
  <c r="E58" i="4"/>
  <c r="D58" i="4"/>
  <c r="C58" i="4"/>
  <c r="K57" i="4"/>
  <c r="J57" i="4"/>
  <c r="I57" i="4"/>
  <c r="H57" i="4"/>
  <c r="G57" i="4"/>
  <c r="F57" i="4"/>
  <c r="E57" i="4"/>
  <c r="D57" i="4"/>
  <c r="C57" i="4"/>
  <c r="K56" i="4"/>
  <c r="J56" i="4"/>
  <c r="I56" i="4"/>
  <c r="H56" i="4"/>
  <c r="G56" i="4"/>
  <c r="F56" i="4"/>
  <c r="E56" i="4"/>
  <c r="D56" i="4"/>
  <c r="C56" i="4"/>
  <c r="K55" i="4"/>
  <c r="J55" i="4"/>
  <c r="I55" i="4"/>
  <c r="H55" i="4"/>
  <c r="G55" i="4"/>
  <c r="F55" i="4"/>
  <c r="E55" i="4"/>
  <c r="D55" i="4"/>
  <c r="C55" i="4"/>
  <c r="K54" i="4"/>
  <c r="J54" i="4"/>
  <c r="I54" i="4"/>
  <c r="H54" i="4"/>
  <c r="G54" i="4"/>
  <c r="F54" i="4"/>
  <c r="E54" i="4"/>
  <c r="D54" i="4"/>
  <c r="C54" i="4"/>
  <c r="K53" i="4"/>
  <c r="J53" i="4"/>
  <c r="I53" i="4"/>
  <c r="H53" i="4"/>
  <c r="H52" i="4" s="1"/>
  <c r="G53" i="4"/>
  <c r="F53" i="4"/>
  <c r="E53" i="4"/>
  <c r="D53" i="4"/>
  <c r="D52" i="4" s="1"/>
  <c r="C53" i="4"/>
  <c r="K51" i="4"/>
  <c r="J51" i="4"/>
  <c r="I51" i="4"/>
  <c r="H51" i="4"/>
  <c r="G51" i="4"/>
  <c r="F51" i="4"/>
  <c r="E51" i="4"/>
  <c r="D51" i="4"/>
  <c r="C51" i="4"/>
  <c r="K50" i="4"/>
  <c r="J50" i="4"/>
  <c r="I50" i="4"/>
  <c r="H50" i="4"/>
  <c r="G50" i="4"/>
  <c r="F50" i="4"/>
  <c r="E50" i="4"/>
  <c r="D50" i="4"/>
  <c r="C50" i="4"/>
  <c r="K49" i="4"/>
  <c r="J49" i="4"/>
  <c r="I49" i="4"/>
  <c r="H49" i="4"/>
  <c r="G49" i="4"/>
  <c r="F49" i="4"/>
  <c r="E49" i="4"/>
  <c r="D49" i="4"/>
  <c r="C49" i="4"/>
  <c r="K48" i="4"/>
  <c r="J48" i="4"/>
  <c r="I48" i="4"/>
  <c r="H48" i="4"/>
  <c r="G48" i="4"/>
  <c r="F48" i="4"/>
  <c r="E48" i="4"/>
  <c r="D48" i="4"/>
  <c r="C48" i="4"/>
  <c r="K47" i="4"/>
  <c r="J47" i="4"/>
  <c r="I47" i="4"/>
  <c r="H47" i="4"/>
  <c r="G47" i="4"/>
  <c r="F47" i="4"/>
  <c r="E47" i="4"/>
  <c r="D47" i="4"/>
  <c r="C47" i="4"/>
  <c r="K46" i="4"/>
  <c r="J46" i="4"/>
  <c r="I46" i="4"/>
  <c r="H46" i="4"/>
  <c r="H44" i="4" s="1"/>
  <c r="G46" i="4"/>
  <c r="F46" i="4"/>
  <c r="E46" i="4"/>
  <c r="D46" i="4"/>
  <c r="C46" i="4"/>
  <c r="K45" i="4"/>
  <c r="J45" i="4"/>
  <c r="I45" i="4"/>
  <c r="H45" i="4"/>
  <c r="G45" i="4"/>
  <c r="F45" i="4"/>
  <c r="E45" i="4"/>
  <c r="D45" i="4"/>
  <c r="C45" i="4"/>
  <c r="D44" i="4"/>
  <c r="K43" i="4"/>
  <c r="J43" i="4"/>
  <c r="I43" i="4"/>
  <c r="H43" i="4"/>
  <c r="G43" i="4"/>
  <c r="F43" i="4"/>
  <c r="E43" i="4"/>
  <c r="D43" i="4"/>
  <c r="C43" i="4"/>
  <c r="K42" i="4"/>
  <c r="J42" i="4"/>
  <c r="I42" i="4"/>
  <c r="H42" i="4"/>
  <c r="G42" i="4"/>
  <c r="F42" i="4"/>
  <c r="E42" i="4"/>
  <c r="D42" i="4"/>
  <c r="C42" i="4"/>
  <c r="K41" i="4"/>
  <c r="J41" i="4"/>
  <c r="I41" i="4"/>
  <c r="H41" i="4"/>
  <c r="G41" i="4"/>
  <c r="F41" i="4"/>
  <c r="E41" i="4"/>
  <c r="D41" i="4"/>
  <c r="C41" i="4"/>
  <c r="K40" i="4"/>
  <c r="K37" i="4" s="1"/>
  <c r="J40" i="4"/>
  <c r="I40" i="4"/>
  <c r="H40" i="4"/>
  <c r="G40" i="4"/>
  <c r="F40" i="4"/>
  <c r="E40" i="4"/>
  <c r="D40" i="4"/>
  <c r="C40" i="4"/>
  <c r="K39" i="4"/>
  <c r="J39" i="4"/>
  <c r="I39" i="4"/>
  <c r="H39" i="4"/>
  <c r="G39" i="4"/>
  <c r="F39" i="4"/>
  <c r="E39" i="4"/>
  <c r="D39" i="4"/>
  <c r="C39" i="4"/>
  <c r="K38" i="4"/>
  <c r="J38" i="4"/>
  <c r="I38" i="4"/>
  <c r="H38" i="4"/>
  <c r="G38" i="4"/>
  <c r="F38" i="4"/>
  <c r="E38" i="4"/>
  <c r="D38" i="4"/>
  <c r="C38" i="4"/>
  <c r="G37" i="4"/>
  <c r="K36" i="4"/>
  <c r="J36" i="4"/>
  <c r="I36" i="4"/>
  <c r="H36" i="4"/>
  <c r="G36" i="4"/>
  <c r="F36" i="4"/>
  <c r="E36" i="4"/>
  <c r="D36" i="4"/>
  <c r="C36" i="4"/>
  <c r="K35" i="4"/>
  <c r="J35" i="4"/>
  <c r="I35" i="4"/>
  <c r="H35" i="4"/>
  <c r="G35" i="4"/>
  <c r="F35" i="4"/>
  <c r="E35" i="4"/>
  <c r="D35" i="4"/>
  <c r="C35" i="4"/>
  <c r="K34" i="4"/>
  <c r="J34" i="4"/>
  <c r="I34" i="4"/>
  <c r="H34" i="4"/>
  <c r="G34" i="4"/>
  <c r="F34" i="4"/>
  <c r="E34" i="4"/>
  <c r="D34" i="4"/>
  <c r="C34" i="4"/>
  <c r="K33" i="4"/>
  <c r="J33" i="4"/>
  <c r="I33" i="4"/>
  <c r="H33" i="4"/>
  <c r="G33" i="4"/>
  <c r="F33" i="4"/>
  <c r="E33" i="4"/>
  <c r="D33" i="4"/>
  <c r="C33" i="4"/>
  <c r="K32" i="4"/>
  <c r="J32" i="4"/>
  <c r="I32" i="4"/>
  <c r="H32" i="4"/>
  <c r="G32" i="4"/>
  <c r="F32" i="4"/>
  <c r="E32" i="4"/>
  <c r="D32" i="4"/>
  <c r="C32" i="4"/>
  <c r="K31" i="4"/>
  <c r="J31" i="4"/>
  <c r="I31" i="4"/>
  <c r="H31" i="4"/>
  <c r="G31" i="4"/>
  <c r="F31" i="4"/>
  <c r="E31" i="4"/>
  <c r="D31" i="4"/>
  <c r="C31" i="4"/>
  <c r="K30" i="4"/>
  <c r="J30" i="4"/>
  <c r="I30" i="4"/>
  <c r="H30" i="4"/>
  <c r="G30" i="4"/>
  <c r="F30" i="4"/>
  <c r="E30" i="4"/>
  <c r="D30" i="4"/>
  <c r="C30" i="4"/>
  <c r="K29" i="4"/>
  <c r="K26" i="4" s="1"/>
  <c r="J29" i="4"/>
  <c r="I29" i="4"/>
  <c r="H29" i="4"/>
  <c r="G29" i="4"/>
  <c r="G26" i="4" s="1"/>
  <c r="F29" i="4"/>
  <c r="E29" i="4"/>
  <c r="D29" i="4"/>
  <c r="C29" i="4"/>
  <c r="C26" i="4" s="1"/>
  <c r="K28" i="4"/>
  <c r="J28" i="4"/>
  <c r="I28" i="4"/>
  <c r="H28" i="4"/>
  <c r="H26" i="4" s="1"/>
  <c r="G28" i="4"/>
  <c r="F28" i="4"/>
  <c r="E28" i="4"/>
  <c r="D28" i="4"/>
  <c r="D26" i="4" s="1"/>
  <c r="C28" i="4"/>
  <c r="K27" i="4"/>
  <c r="J27" i="4"/>
  <c r="I27" i="4"/>
  <c r="I26" i="4" s="1"/>
  <c r="H27" i="4"/>
  <c r="G27" i="4"/>
  <c r="F27" i="4"/>
  <c r="F26" i="4" s="1"/>
  <c r="E27" i="4"/>
  <c r="E26" i="4" s="1"/>
  <c r="D27" i="4"/>
  <c r="C27" i="4"/>
  <c r="J26" i="4"/>
  <c r="K25" i="4"/>
  <c r="J25" i="4"/>
  <c r="I25" i="4"/>
  <c r="H25" i="4"/>
  <c r="G25" i="4"/>
  <c r="F25" i="4"/>
  <c r="E25" i="4"/>
  <c r="D25" i="4"/>
  <c r="C25" i="4"/>
  <c r="K24" i="4"/>
  <c r="J24" i="4"/>
  <c r="I24" i="4"/>
  <c r="H24" i="4"/>
  <c r="G24" i="4"/>
  <c r="F24" i="4"/>
  <c r="E24" i="4"/>
  <c r="D24" i="4"/>
  <c r="C24" i="4"/>
  <c r="K23" i="4"/>
  <c r="J23" i="4"/>
  <c r="I23" i="4"/>
  <c r="H23" i="4"/>
  <c r="G23" i="4"/>
  <c r="F23" i="4"/>
  <c r="E23" i="4"/>
  <c r="D23" i="4"/>
  <c r="C23" i="4"/>
  <c r="K22" i="4"/>
  <c r="J22" i="4"/>
  <c r="I22" i="4"/>
  <c r="H22" i="4"/>
  <c r="G22" i="4"/>
  <c r="F22" i="4"/>
  <c r="E22" i="4"/>
  <c r="D22" i="4"/>
  <c r="C22" i="4"/>
  <c r="K21" i="4"/>
  <c r="J21" i="4"/>
  <c r="I21" i="4"/>
  <c r="H21" i="4"/>
  <c r="G21" i="4"/>
  <c r="F21" i="4"/>
  <c r="E21" i="4"/>
  <c r="D21" i="4"/>
  <c r="C21" i="4"/>
  <c r="K20" i="4"/>
  <c r="J20" i="4"/>
  <c r="I20" i="4"/>
  <c r="H20" i="4"/>
  <c r="G20" i="4"/>
  <c r="F20" i="4"/>
  <c r="E20" i="4"/>
  <c r="D20" i="4"/>
  <c r="C20" i="4"/>
  <c r="K19" i="4"/>
  <c r="J19" i="4"/>
  <c r="I19" i="4"/>
  <c r="I16" i="4" s="1"/>
  <c r="H19" i="4"/>
  <c r="G19" i="4"/>
  <c r="F19" i="4"/>
  <c r="E19" i="4"/>
  <c r="E16" i="4" s="1"/>
  <c r="D19" i="4"/>
  <c r="C19" i="4"/>
  <c r="K18" i="4"/>
  <c r="J18" i="4"/>
  <c r="J16" i="4" s="1"/>
  <c r="I18" i="4"/>
  <c r="H18" i="4"/>
  <c r="G18" i="4"/>
  <c r="F18" i="4"/>
  <c r="F16" i="4" s="1"/>
  <c r="E18" i="4"/>
  <c r="D18" i="4"/>
  <c r="C18" i="4"/>
  <c r="K17" i="4"/>
  <c r="K16" i="4" s="1"/>
  <c r="J17" i="4"/>
  <c r="I17" i="4"/>
  <c r="H17" i="4"/>
  <c r="H16" i="4" s="1"/>
  <c r="G17" i="4"/>
  <c r="G16" i="4" s="1"/>
  <c r="F17" i="4"/>
  <c r="E17" i="4"/>
  <c r="D17" i="4"/>
  <c r="C17" i="4"/>
  <c r="C16" i="4" s="1"/>
  <c r="D16" i="4"/>
  <c r="K15" i="4"/>
  <c r="J15" i="4"/>
  <c r="I15" i="4"/>
  <c r="H15" i="4"/>
  <c r="G15" i="4"/>
  <c r="F15" i="4"/>
  <c r="E15" i="4"/>
  <c r="D15" i="4"/>
  <c r="C15" i="4"/>
  <c r="K14" i="4"/>
  <c r="J14" i="4"/>
  <c r="I14" i="4"/>
  <c r="H14" i="4"/>
  <c r="G14" i="4"/>
  <c r="F14" i="4"/>
  <c r="E14" i="4"/>
  <c r="E12" i="4" s="1"/>
  <c r="D14" i="4"/>
  <c r="C14" i="4"/>
  <c r="K13" i="4"/>
  <c r="J13" i="4"/>
  <c r="I13" i="4"/>
  <c r="H13" i="4"/>
  <c r="G13" i="4"/>
  <c r="F13" i="4"/>
  <c r="E13" i="4"/>
  <c r="D13" i="4"/>
  <c r="C13" i="4"/>
  <c r="I12" i="4"/>
  <c r="K11" i="4"/>
  <c r="J11" i="4"/>
  <c r="I11" i="4"/>
  <c r="I7" i="4" s="1"/>
  <c r="H11" i="4"/>
  <c r="G11" i="4"/>
  <c r="F11" i="4"/>
  <c r="E11" i="4"/>
  <c r="D11" i="4"/>
  <c r="C11" i="4"/>
  <c r="K10" i="4"/>
  <c r="J10" i="4"/>
  <c r="J7" i="4" s="1"/>
  <c r="I10" i="4"/>
  <c r="H10" i="4"/>
  <c r="G10" i="4"/>
  <c r="F10" i="4"/>
  <c r="F7" i="4" s="1"/>
  <c r="E10" i="4"/>
  <c r="D10" i="4"/>
  <c r="C10" i="4"/>
  <c r="K9" i="4"/>
  <c r="K7" i="4" s="1"/>
  <c r="J9" i="4"/>
  <c r="I9" i="4"/>
  <c r="H9" i="4"/>
  <c r="G9" i="4"/>
  <c r="G7" i="4" s="1"/>
  <c r="F9" i="4"/>
  <c r="E9" i="4"/>
  <c r="D9" i="4"/>
  <c r="C9" i="4"/>
  <c r="C7" i="4" s="1"/>
  <c r="K8" i="4"/>
  <c r="J8" i="4"/>
  <c r="I8" i="4"/>
  <c r="H8" i="4"/>
  <c r="H7" i="4" s="1"/>
  <c r="G8" i="4"/>
  <c r="F8" i="4"/>
  <c r="E8" i="4"/>
  <c r="D8" i="4"/>
  <c r="D7" i="4" s="1"/>
  <c r="C8" i="4"/>
  <c r="F141" i="5"/>
  <c r="I2" i="5"/>
  <c r="K158" i="6"/>
  <c r="J3" i="6"/>
  <c r="I3" i="6"/>
  <c r="H3" i="6"/>
  <c r="G3" i="6"/>
  <c r="F3" i="6"/>
  <c r="E3" i="6"/>
  <c r="D3" i="6"/>
  <c r="C3" i="6"/>
  <c r="I2" i="6"/>
  <c r="K165" i="8"/>
  <c r="J165" i="8"/>
  <c r="I165" i="8"/>
  <c r="H165" i="8"/>
  <c r="H164" i="8" s="1"/>
  <c r="G165" i="8"/>
  <c r="F165" i="8"/>
  <c r="E165" i="8"/>
  <c r="D165" i="8"/>
  <c r="D164" i="8" s="1"/>
  <c r="C165" i="8"/>
  <c r="M164" i="8"/>
  <c r="K164" i="8"/>
  <c r="J164" i="8"/>
  <c r="I164" i="8"/>
  <c r="G164" i="8"/>
  <c r="F164" i="8"/>
  <c r="E164" i="8"/>
  <c r="C164" i="8"/>
  <c r="K162" i="8"/>
  <c r="K161" i="8" s="1"/>
  <c r="J162" i="8"/>
  <c r="I162" i="8"/>
  <c r="I161" i="8" s="1"/>
  <c r="H162" i="8"/>
  <c r="G162" i="8"/>
  <c r="G161" i="8" s="1"/>
  <c r="F162" i="8"/>
  <c r="E162" i="8"/>
  <c r="E161" i="8" s="1"/>
  <c r="D162" i="8"/>
  <c r="C162" i="8"/>
  <c r="C161" i="8" s="1"/>
  <c r="J161" i="8"/>
  <c r="H161" i="8"/>
  <c r="F161" i="8"/>
  <c r="D161" i="8"/>
  <c r="H159" i="8"/>
  <c r="H158" i="8" s="1"/>
  <c r="K158" i="8"/>
  <c r="J158" i="8"/>
  <c r="I158" i="8"/>
  <c r="G158" i="8"/>
  <c r="F158" i="8"/>
  <c r="E158" i="8"/>
  <c r="D158" i="8"/>
  <c r="C158" i="8"/>
  <c r="K155" i="8"/>
  <c r="J155" i="8"/>
  <c r="I155" i="8"/>
  <c r="H155" i="8"/>
  <c r="G155" i="8"/>
  <c r="F155" i="8"/>
  <c r="E155" i="8"/>
  <c r="D155" i="8"/>
  <c r="C155" i="8"/>
  <c r="H152" i="8"/>
  <c r="K152" i="8"/>
  <c r="J152" i="8"/>
  <c r="I152" i="8"/>
  <c r="G152" i="8"/>
  <c r="F152" i="8"/>
  <c r="E152" i="8"/>
  <c r="D152" i="8"/>
  <c r="C152" i="8"/>
  <c r="H150" i="8"/>
  <c r="K149" i="8"/>
  <c r="J149" i="8"/>
  <c r="I149" i="8"/>
  <c r="H149" i="8"/>
  <c r="G149" i="8"/>
  <c r="F149" i="8"/>
  <c r="E149" i="8"/>
  <c r="D149" i="8"/>
  <c r="C149" i="8"/>
  <c r="K147" i="8"/>
  <c r="J147" i="8"/>
  <c r="I147" i="8"/>
  <c r="H147" i="8"/>
  <c r="G147" i="8"/>
  <c r="F147" i="8"/>
  <c r="E147" i="8"/>
  <c r="D147" i="8"/>
  <c r="C147" i="8"/>
  <c r="K146" i="8"/>
  <c r="J146" i="8"/>
  <c r="I146" i="8"/>
  <c r="H146" i="8"/>
  <c r="G146" i="8"/>
  <c r="F146" i="8"/>
  <c r="E146" i="8"/>
  <c r="D146" i="8"/>
  <c r="C146" i="8"/>
  <c r="K144" i="8"/>
  <c r="J144" i="8"/>
  <c r="I144" i="8"/>
  <c r="H144" i="8"/>
  <c r="G144" i="8"/>
  <c r="F144" i="8"/>
  <c r="E144" i="8"/>
  <c r="D144" i="8"/>
  <c r="C144" i="8"/>
  <c r="K143" i="8"/>
  <c r="J143" i="8"/>
  <c r="I143" i="8"/>
  <c r="H143" i="8"/>
  <c r="G143" i="8"/>
  <c r="F143" i="8"/>
  <c r="E143" i="8"/>
  <c r="D143" i="8"/>
  <c r="C143" i="8"/>
  <c r="K142" i="8"/>
  <c r="J142" i="8"/>
  <c r="I142" i="8"/>
  <c r="H142" i="8"/>
  <c r="G142" i="8"/>
  <c r="F142" i="8"/>
  <c r="E142" i="8"/>
  <c r="D142" i="8"/>
  <c r="C142" i="8"/>
  <c r="K140" i="8"/>
  <c r="J140" i="8"/>
  <c r="J139" i="8" s="1"/>
  <c r="I140" i="8"/>
  <c r="H140" i="8"/>
  <c r="H139" i="8" s="1"/>
  <c r="G140" i="8"/>
  <c r="F140" i="8"/>
  <c r="F139" i="8" s="1"/>
  <c r="E140" i="8"/>
  <c r="D140" i="8"/>
  <c r="C140" i="8"/>
  <c r="K139" i="8"/>
  <c r="I139" i="8"/>
  <c r="G139" i="8"/>
  <c r="E139" i="8"/>
  <c r="C139" i="8"/>
  <c r="K137" i="8"/>
  <c r="J137" i="8"/>
  <c r="J136" i="8" s="1"/>
  <c r="I137" i="8"/>
  <c r="H137" i="8"/>
  <c r="H136" i="8" s="1"/>
  <c r="G137" i="8"/>
  <c r="F137" i="8"/>
  <c r="F136" i="8" s="1"/>
  <c r="E137" i="8"/>
  <c r="D137" i="8"/>
  <c r="D136" i="8" s="1"/>
  <c r="C137" i="8"/>
  <c r="K136" i="8"/>
  <c r="I136" i="8"/>
  <c r="G136" i="8"/>
  <c r="E136" i="8"/>
  <c r="C136" i="8"/>
  <c r="K134" i="8"/>
  <c r="J134" i="8"/>
  <c r="I134" i="8"/>
  <c r="H134" i="8"/>
  <c r="G134" i="8"/>
  <c r="F134" i="8"/>
  <c r="E134" i="8"/>
  <c r="D134" i="8"/>
  <c r="C134" i="8"/>
  <c r="K133" i="8"/>
  <c r="K131" i="8" s="1"/>
  <c r="J133" i="8"/>
  <c r="I133" i="8"/>
  <c r="H133" i="8"/>
  <c r="G133" i="8"/>
  <c r="G131" i="8" s="1"/>
  <c r="F133" i="8"/>
  <c r="E133" i="8"/>
  <c r="D133" i="8"/>
  <c r="C133" i="8"/>
  <c r="C131" i="8" s="1"/>
  <c r="K132" i="8"/>
  <c r="J132" i="8"/>
  <c r="I132" i="8"/>
  <c r="H132" i="8"/>
  <c r="H131" i="8" s="1"/>
  <c r="G132" i="8"/>
  <c r="F132" i="8"/>
  <c r="E132" i="8"/>
  <c r="D132" i="8"/>
  <c r="D131" i="8" s="1"/>
  <c r="C132" i="8"/>
  <c r="I131" i="8"/>
  <c r="E131" i="8"/>
  <c r="K130" i="8"/>
  <c r="J130" i="8"/>
  <c r="I130" i="8"/>
  <c r="H130" i="8"/>
  <c r="G130" i="8"/>
  <c r="F130" i="8"/>
  <c r="E130" i="8"/>
  <c r="D130" i="8"/>
  <c r="C130" i="8"/>
  <c r="K129" i="8"/>
  <c r="J129" i="8"/>
  <c r="I129" i="8"/>
  <c r="H129" i="8"/>
  <c r="G129" i="8"/>
  <c r="F129" i="8"/>
  <c r="E129" i="8"/>
  <c r="D129" i="8"/>
  <c r="C129" i="8"/>
  <c r="K128" i="8"/>
  <c r="J128" i="8"/>
  <c r="I128" i="8"/>
  <c r="H128" i="8"/>
  <c r="G128" i="8"/>
  <c r="F128" i="8"/>
  <c r="E128" i="8"/>
  <c r="D128" i="8"/>
  <c r="C128" i="8"/>
  <c r="K127" i="8"/>
  <c r="J127" i="8"/>
  <c r="I127" i="8"/>
  <c r="H127" i="8"/>
  <c r="G127" i="8"/>
  <c r="F127" i="8"/>
  <c r="E127" i="8"/>
  <c r="D127" i="8"/>
  <c r="C127" i="8"/>
  <c r="K126" i="8"/>
  <c r="J126" i="8"/>
  <c r="I126" i="8"/>
  <c r="H126" i="8"/>
  <c r="G126" i="8"/>
  <c r="F126" i="8"/>
  <c r="E126" i="8"/>
  <c r="D126" i="8"/>
  <c r="C126" i="8"/>
  <c r="K125" i="8"/>
  <c r="J125" i="8"/>
  <c r="I125" i="8"/>
  <c r="H125" i="8"/>
  <c r="G125" i="8"/>
  <c r="F125" i="8"/>
  <c r="E125" i="8"/>
  <c r="D125" i="8"/>
  <c r="C125" i="8"/>
  <c r="K124" i="8"/>
  <c r="J124" i="8"/>
  <c r="I124" i="8"/>
  <c r="H124" i="8"/>
  <c r="G124" i="8"/>
  <c r="F124" i="8"/>
  <c r="E124" i="8"/>
  <c r="D124" i="8"/>
  <c r="C124" i="8"/>
  <c r="K123" i="8"/>
  <c r="J123" i="8"/>
  <c r="I123" i="8"/>
  <c r="H123" i="8"/>
  <c r="G123" i="8"/>
  <c r="F123" i="8"/>
  <c r="E123" i="8"/>
  <c r="D123" i="8"/>
  <c r="C123" i="8"/>
  <c r="K122" i="8"/>
  <c r="J122" i="8"/>
  <c r="I122" i="8"/>
  <c r="H122" i="8"/>
  <c r="G122" i="8"/>
  <c r="F122" i="8"/>
  <c r="E122" i="8"/>
  <c r="D122" i="8"/>
  <c r="C122" i="8"/>
  <c r="K121" i="8"/>
  <c r="J121" i="8"/>
  <c r="I121" i="8"/>
  <c r="H121" i="8"/>
  <c r="G121" i="8"/>
  <c r="F121" i="8"/>
  <c r="E121" i="8"/>
  <c r="D121" i="8"/>
  <c r="C121" i="8"/>
  <c r="K120" i="8"/>
  <c r="J120" i="8"/>
  <c r="I120" i="8"/>
  <c r="I119" i="8" s="1"/>
  <c r="I118" i="8" s="1"/>
  <c r="H120" i="8"/>
  <c r="G120" i="8"/>
  <c r="F120" i="8"/>
  <c r="E120" i="8"/>
  <c r="E119" i="8" s="1"/>
  <c r="E118" i="8" s="1"/>
  <c r="D120" i="8"/>
  <c r="C120" i="8"/>
  <c r="J119" i="8"/>
  <c r="G119" i="8"/>
  <c r="G118" i="8"/>
  <c r="K115" i="8"/>
  <c r="K114" i="8" s="1"/>
  <c r="J115" i="8"/>
  <c r="I115" i="8"/>
  <c r="H115" i="8"/>
  <c r="G115" i="8"/>
  <c r="G114" i="8" s="1"/>
  <c r="F115" i="8"/>
  <c r="F114" i="8" s="1"/>
  <c r="E115" i="8"/>
  <c r="D115" i="8"/>
  <c r="D114" i="8" s="1"/>
  <c r="D110" i="8" s="1"/>
  <c r="C115" i="8"/>
  <c r="C114" i="8" s="1"/>
  <c r="J114" i="8"/>
  <c r="I114" i="8"/>
  <c r="H114" i="8"/>
  <c r="K113" i="8"/>
  <c r="J113" i="8"/>
  <c r="I113" i="8"/>
  <c r="H113" i="8"/>
  <c r="G113" i="8"/>
  <c r="G111" i="8" s="1"/>
  <c r="F113" i="8"/>
  <c r="E113" i="8"/>
  <c r="D113" i="8"/>
  <c r="C113" i="8"/>
  <c r="K112" i="8"/>
  <c r="J112" i="8"/>
  <c r="J111" i="8" s="1"/>
  <c r="J110" i="8" s="1"/>
  <c r="I112" i="8"/>
  <c r="H112" i="8"/>
  <c r="H111" i="8" s="1"/>
  <c r="H110" i="8" s="1"/>
  <c r="G112" i="8"/>
  <c r="F112" i="8"/>
  <c r="F111" i="8" s="1"/>
  <c r="F110" i="8" s="1"/>
  <c r="E112" i="8"/>
  <c r="D112" i="8"/>
  <c r="D111" i="8" s="1"/>
  <c r="C112" i="8"/>
  <c r="K111" i="8"/>
  <c r="C111" i="8"/>
  <c r="C110" i="8" s="1"/>
  <c r="K108" i="8"/>
  <c r="J108" i="8"/>
  <c r="I108" i="8"/>
  <c r="H108" i="8"/>
  <c r="G108" i="8"/>
  <c r="F108" i="8"/>
  <c r="E108" i="8"/>
  <c r="D108" i="8"/>
  <c r="C108" i="8"/>
  <c r="K107" i="8"/>
  <c r="J107" i="8"/>
  <c r="J103" i="8" s="1"/>
  <c r="I107" i="8"/>
  <c r="H107" i="8"/>
  <c r="G107" i="8"/>
  <c r="F107" i="8"/>
  <c r="F103" i="8" s="1"/>
  <c r="E107" i="8"/>
  <c r="D107" i="8"/>
  <c r="C107" i="8"/>
  <c r="K106" i="8"/>
  <c r="J106" i="8"/>
  <c r="I106" i="8"/>
  <c r="H106" i="8"/>
  <c r="G106" i="8"/>
  <c r="F106" i="8"/>
  <c r="E106" i="8"/>
  <c r="D106" i="8"/>
  <c r="C106" i="8"/>
  <c r="K105" i="8"/>
  <c r="J105" i="8"/>
  <c r="I105" i="8"/>
  <c r="H105" i="8"/>
  <c r="G105" i="8"/>
  <c r="F105" i="8"/>
  <c r="E105" i="8"/>
  <c r="D105" i="8"/>
  <c r="D103" i="8" s="1"/>
  <c r="C105" i="8"/>
  <c r="K104" i="8"/>
  <c r="J104" i="8"/>
  <c r="I104" i="8"/>
  <c r="I103" i="8" s="1"/>
  <c r="H104" i="8"/>
  <c r="G104" i="8"/>
  <c r="F104" i="8"/>
  <c r="E104" i="8"/>
  <c r="E103" i="8" s="1"/>
  <c r="D104" i="8"/>
  <c r="C104" i="8"/>
  <c r="H103" i="8"/>
  <c r="K101" i="8"/>
  <c r="J101" i="8"/>
  <c r="I101" i="8"/>
  <c r="H101" i="8"/>
  <c r="G101" i="8"/>
  <c r="F101" i="8"/>
  <c r="E101" i="8"/>
  <c r="D101" i="8"/>
  <c r="C101" i="8"/>
  <c r="K100" i="8"/>
  <c r="J100" i="8"/>
  <c r="J98" i="8" s="1"/>
  <c r="I100" i="8"/>
  <c r="H100" i="8"/>
  <c r="G100" i="8"/>
  <c r="F100" i="8"/>
  <c r="E100" i="8"/>
  <c r="D100" i="8"/>
  <c r="C100" i="8"/>
  <c r="K99" i="8"/>
  <c r="K98" i="8" s="1"/>
  <c r="J99" i="8"/>
  <c r="I99" i="8"/>
  <c r="H99" i="8"/>
  <c r="G99" i="8"/>
  <c r="G98" i="8" s="1"/>
  <c r="F99" i="8"/>
  <c r="E99" i="8"/>
  <c r="D99" i="8"/>
  <c r="C99" i="8"/>
  <c r="C98" i="8" s="1"/>
  <c r="H98" i="8"/>
  <c r="F98" i="8"/>
  <c r="D98" i="8"/>
  <c r="K97" i="8"/>
  <c r="J97" i="8"/>
  <c r="I97" i="8"/>
  <c r="H97" i="8"/>
  <c r="G97" i="8"/>
  <c r="F97" i="8"/>
  <c r="E97" i="8"/>
  <c r="D97" i="8"/>
  <c r="C97" i="8"/>
  <c r="K96" i="8"/>
  <c r="J96" i="8"/>
  <c r="I96" i="8"/>
  <c r="H96" i="8"/>
  <c r="G96" i="8"/>
  <c r="F96" i="8"/>
  <c r="E96" i="8"/>
  <c r="D96" i="8"/>
  <c r="C96" i="8"/>
  <c r="K95" i="8"/>
  <c r="J95" i="8"/>
  <c r="I95" i="8"/>
  <c r="H95" i="8"/>
  <c r="G95" i="8"/>
  <c r="F95" i="8"/>
  <c r="E95" i="8"/>
  <c r="D95" i="8"/>
  <c r="C95" i="8"/>
  <c r="K94" i="8"/>
  <c r="J94" i="8"/>
  <c r="I94" i="8"/>
  <c r="H94" i="8"/>
  <c r="G94" i="8"/>
  <c r="F94" i="8"/>
  <c r="E94" i="8"/>
  <c r="D94" i="8"/>
  <c r="C94" i="8"/>
  <c r="K93" i="8"/>
  <c r="J93" i="8"/>
  <c r="I93" i="8"/>
  <c r="H93" i="8"/>
  <c r="G93" i="8"/>
  <c r="F93" i="8"/>
  <c r="E93" i="8"/>
  <c r="D93" i="8"/>
  <c r="C93" i="8"/>
  <c r="K92" i="8"/>
  <c r="J92" i="8"/>
  <c r="I92" i="8"/>
  <c r="H92" i="8"/>
  <c r="G92" i="8"/>
  <c r="F92" i="8"/>
  <c r="E92" i="8"/>
  <c r="D92" i="8"/>
  <c r="C92" i="8"/>
  <c r="K91" i="8"/>
  <c r="J91" i="8"/>
  <c r="I91" i="8"/>
  <c r="H91" i="8"/>
  <c r="G91" i="8"/>
  <c r="F91" i="8"/>
  <c r="E91" i="8"/>
  <c r="D91" i="8"/>
  <c r="C91" i="8"/>
  <c r="K90" i="8"/>
  <c r="J90" i="8"/>
  <c r="I90" i="8"/>
  <c r="H90" i="8"/>
  <c r="G90" i="8"/>
  <c r="F90" i="8"/>
  <c r="E90" i="8"/>
  <c r="D90" i="8"/>
  <c r="C90" i="8"/>
  <c r="K89" i="8"/>
  <c r="J89" i="8"/>
  <c r="I89" i="8"/>
  <c r="H89" i="8"/>
  <c r="G89" i="8"/>
  <c r="F89" i="8"/>
  <c r="E89" i="8"/>
  <c r="D89" i="8"/>
  <c r="C89" i="8"/>
  <c r="K88" i="8"/>
  <c r="J88" i="8"/>
  <c r="I88" i="8"/>
  <c r="H88" i="8"/>
  <c r="G88" i="8"/>
  <c r="F88" i="8"/>
  <c r="E88" i="8"/>
  <c r="D88" i="8"/>
  <c r="C88" i="8"/>
  <c r="K87" i="8"/>
  <c r="J87" i="8"/>
  <c r="I87" i="8"/>
  <c r="H87" i="8"/>
  <c r="G87" i="8"/>
  <c r="F87" i="8"/>
  <c r="E87" i="8"/>
  <c r="D87" i="8"/>
  <c r="C87" i="8"/>
  <c r="K86" i="8"/>
  <c r="J86" i="8"/>
  <c r="I86" i="8"/>
  <c r="H86" i="8"/>
  <c r="G86" i="8"/>
  <c r="F86" i="8"/>
  <c r="E86" i="8"/>
  <c r="D86" i="8"/>
  <c r="C86" i="8"/>
  <c r="K85" i="8"/>
  <c r="J85" i="8"/>
  <c r="I85" i="8"/>
  <c r="H85" i="8"/>
  <c r="G85" i="8"/>
  <c r="F85" i="8"/>
  <c r="E85" i="8"/>
  <c r="D85" i="8"/>
  <c r="C85" i="8"/>
  <c r="K84" i="8"/>
  <c r="J84" i="8"/>
  <c r="I84" i="8"/>
  <c r="H84" i="8"/>
  <c r="G84" i="8"/>
  <c r="F84" i="8"/>
  <c r="E84" i="8"/>
  <c r="D84" i="8"/>
  <c r="C84" i="8"/>
  <c r="K83" i="8"/>
  <c r="J83" i="8"/>
  <c r="I83" i="8"/>
  <c r="H83" i="8"/>
  <c r="G83" i="8"/>
  <c r="F83" i="8"/>
  <c r="E83" i="8"/>
  <c r="D83" i="8"/>
  <c r="C83" i="8"/>
  <c r="K82" i="8"/>
  <c r="J82" i="8"/>
  <c r="I82" i="8"/>
  <c r="H82" i="8"/>
  <c r="G82" i="8"/>
  <c r="F82" i="8"/>
  <c r="E82" i="8"/>
  <c r="D82" i="8"/>
  <c r="C82" i="8"/>
  <c r="K81" i="8"/>
  <c r="J81" i="8"/>
  <c r="I81" i="8"/>
  <c r="H81" i="8"/>
  <c r="G81" i="8"/>
  <c r="F81" i="8"/>
  <c r="E81" i="8"/>
  <c r="D81" i="8"/>
  <c r="C81" i="8"/>
  <c r="K80" i="8"/>
  <c r="J80" i="8"/>
  <c r="I80" i="8"/>
  <c r="H80" i="8"/>
  <c r="G80" i="8"/>
  <c r="F80" i="8"/>
  <c r="E80" i="8"/>
  <c r="D80" i="8"/>
  <c r="C80" i="8"/>
  <c r="K79" i="8"/>
  <c r="J79" i="8"/>
  <c r="I79" i="8"/>
  <c r="H79" i="8"/>
  <c r="G79" i="8"/>
  <c r="F79" i="8"/>
  <c r="E79" i="8"/>
  <c r="D79" i="8"/>
  <c r="C79" i="8"/>
  <c r="K78" i="8"/>
  <c r="J78" i="8"/>
  <c r="I78" i="8"/>
  <c r="H78" i="8"/>
  <c r="G78" i="8"/>
  <c r="F78" i="8"/>
  <c r="E78" i="8"/>
  <c r="D78" i="8"/>
  <c r="C78" i="8"/>
  <c r="K77" i="8"/>
  <c r="J77" i="8"/>
  <c r="I77" i="8"/>
  <c r="H77" i="8"/>
  <c r="G77" i="8"/>
  <c r="F77" i="8"/>
  <c r="E77" i="8"/>
  <c r="D77" i="8"/>
  <c r="C77" i="8"/>
  <c r="K76" i="8"/>
  <c r="J76" i="8"/>
  <c r="I76" i="8"/>
  <c r="H76" i="8"/>
  <c r="G76" i="8"/>
  <c r="F76" i="8"/>
  <c r="E76" i="8"/>
  <c r="D76" i="8"/>
  <c r="C76" i="8"/>
  <c r="H75" i="8"/>
  <c r="H74" i="8" s="1"/>
  <c r="K72" i="8"/>
  <c r="J72" i="8"/>
  <c r="I72" i="8"/>
  <c r="H72" i="8"/>
  <c r="G72" i="8"/>
  <c r="F72" i="8"/>
  <c r="E72" i="8"/>
  <c r="D72" i="8"/>
  <c r="C72" i="8"/>
  <c r="K71" i="8"/>
  <c r="J71" i="8"/>
  <c r="I71" i="8"/>
  <c r="H71" i="8"/>
  <c r="G71" i="8"/>
  <c r="F71" i="8"/>
  <c r="E71" i="8"/>
  <c r="D71" i="8"/>
  <c r="C71" i="8"/>
  <c r="K70" i="8"/>
  <c r="J70" i="8"/>
  <c r="I70" i="8"/>
  <c r="H70" i="8"/>
  <c r="G70" i="8"/>
  <c r="F70" i="8"/>
  <c r="E70" i="8"/>
  <c r="D70" i="8"/>
  <c r="C70" i="8"/>
  <c r="K69" i="8"/>
  <c r="J69" i="8"/>
  <c r="I69" i="8"/>
  <c r="H69" i="8"/>
  <c r="G69" i="8"/>
  <c r="F69" i="8"/>
  <c r="F68" i="8" s="1"/>
  <c r="E69" i="8"/>
  <c r="D69" i="8"/>
  <c r="C69" i="8"/>
  <c r="J68" i="8"/>
  <c r="K67" i="8"/>
  <c r="J67" i="8"/>
  <c r="I67" i="8"/>
  <c r="H67" i="8"/>
  <c r="G67" i="8"/>
  <c r="F67" i="8"/>
  <c r="E67" i="8"/>
  <c r="D67" i="8"/>
  <c r="C67" i="8"/>
  <c r="K66" i="8"/>
  <c r="J66" i="8"/>
  <c r="I66" i="8"/>
  <c r="H66" i="8"/>
  <c r="G66" i="8"/>
  <c r="F66" i="8"/>
  <c r="E66" i="8"/>
  <c r="D66" i="8"/>
  <c r="C66" i="8"/>
  <c r="K65" i="8"/>
  <c r="J65" i="8"/>
  <c r="I65" i="8"/>
  <c r="H65" i="8"/>
  <c r="G65" i="8"/>
  <c r="F65" i="8"/>
  <c r="E65" i="8"/>
  <c r="D65" i="8"/>
  <c r="C65" i="8"/>
  <c r="K64" i="8"/>
  <c r="J64" i="8"/>
  <c r="I64" i="8"/>
  <c r="H64" i="8"/>
  <c r="G64" i="8"/>
  <c r="F64" i="8"/>
  <c r="E64" i="8"/>
  <c r="D64" i="8"/>
  <c r="D62" i="8" s="1"/>
  <c r="C64" i="8"/>
  <c r="K63" i="8"/>
  <c r="J63" i="8"/>
  <c r="I63" i="8"/>
  <c r="I62" i="8" s="1"/>
  <c r="H63" i="8"/>
  <c r="G63" i="8"/>
  <c r="F63" i="8"/>
  <c r="E63" i="8"/>
  <c r="E62" i="8" s="1"/>
  <c r="D63" i="8"/>
  <c r="C63" i="8"/>
  <c r="K61" i="8"/>
  <c r="J61" i="8"/>
  <c r="I61" i="8"/>
  <c r="H61" i="8"/>
  <c r="G61" i="8"/>
  <c r="F61" i="8"/>
  <c r="E61" i="8"/>
  <c r="D61" i="8"/>
  <c r="C61" i="8"/>
  <c r="K60" i="8"/>
  <c r="J60" i="8"/>
  <c r="I60" i="8"/>
  <c r="H60" i="8"/>
  <c r="G60" i="8"/>
  <c r="F60" i="8"/>
  <c r="E60" i="8"/>
  <c r="D60" i="8"/>
  <c r="C60" i="8"/>
  <c r="K59" i="8"/>
  <c r="J59" i="8"/>
  <c r="I59" i="8"/>
  <c r="H59" i="8"/>
  <c r="G59" i="8"/>
  <c r="F59" i="8"/>
  <c r="E59" i="8"/>
  <c r="D59" i="8"/>
  <c r="C59" i="8"/>
  <c r="K58" i="8"/>
  <c r="J58" i="8"/>
  <c r="I58" i="8"/>
  <c r="H58" i="8"/>
  <c r="G58" i="8"/>
  <c r="F58" i="8"/>
  <c r="E58" i="8"/>
  <c r="D58" i="8"/>
  <c r="C58" i="8"/>
  <c r="K57" i="8"/>
  <c r="J57" i="8"/>
  <c r="I57" i="8"/>
  <c r="H57" i="8"/>
  <c r="G57" i="8"/>
  <c r="F57" i="8"/>
  <c r="E57" i="8"/>
  <c r="D57" i="8"/>
  <c r="C57" i="8"/>
  <c r="K56" i="8"/>
  <c r="J56" i="8"/>
  <c r="I56" i="8"/>
  <c r="H56" i="8"/>
  <c r="G56" i="8"/>
  <c r="F56" i="8"/>
  <c r="E56" i="8"/>
  <c r="D56" i="8"/>
  <c r="C56" i="8"/>
  <c r="K55" i="8"/>
  <c r="J55" i="8"/>
  <c r="I55" i="8"/>
  <c r="H55" i="8"/>
  <c r="G55" i="8"/>
  <c r="F55" i="8"/>
  <c r="E55" i="8"/>
  <c r="D55" i="8"/>
  <c r="C55" i="8"/>
  <c r="K54" i="8"/>
  <c r="J54" i="8"/>
  <c r="I54" i="8"/>
  <c r="H54" i="8"/>
  <c r="G54" i="8"/>
  <c r="F54" i="8"/>
  <c r="E54" i="8"/>
  <c r="D54" i="8"/>
  <c r="C54" i="8"/>
  <c r="K53" i="8"/>
  <c r="J53" i="8"/>
  <c r="I53" i="8"/>
  <c r="H53" i="8"/>
  <c r="G53" i="8"/>
  <c r="F53" i="8"/>
  <c r="F52" i="8" s="1"/>
  <c r="E53" i="8"/>
  <c r="D53" i="8"/>
  <c r="C53" i="8"/>
  <c r="J52" i="8"/>
  <c r="K51" i="8"/>
  <c r="J51" i="8"/>
  <c r="I51" i="8"/>
  <c r="H51" i="8"/>
  <c r="G51" i="8"/>
  <c r="F51" i="8"/>
  <c r="E51" i="8"/>
  <c r="D51" i="8"/>
  <c r="C51" i="8"/>
  <c r="K50" i="8"/>
  <c r="J50" i="8"/>
  <c r="I50" i="8"/>
  <c r="H50" i="8"/>
  <c r="G50" i="8"/>
  <c r="F50" i="8"/>
  <c r="E50" i="8"/>
  <c r="D50" i="8"/>
  <c r="C50" i="8"/>
  <c r="K49" i="8"/>
  <c r="J49" i="8"/>
  <c r="I49" i="8"/>
  <c r="H49" i="8"/>
  <c r="G49" i="8"/>
  <c r="F49" i="8"/>
  <c r="E49" i="8"/>
  <c r="D49" i="8"/>
  <c r="C49" i="8"/>
  <c r="K48" i="8"/>
  <c r="J48" i="8"/>
  <c r="I48" i="8"/>
  <c r="H48" i="8"/>
  <c r="G48" i="8"/>
  <c r="F48" i="8"/>
  <c r="E48" i="8"/>
  <c r="D48" i="8"/>
  <c r="C48" i="8"/>
  <c r="K47" i="8"/>
  <c r="J47" i="8"/>
  <c r="I47" i="8"/>
  <c r="H47" i="8"/>
  <c r="G47" i="8"/>
  <c r="F47" i="8"/>
  <c r="E47" i="8"/>
  <c r="D47" i="8"/>
  <c r="C47" i="8"/>
  <c r="K46" i="8"/>
  <c r="J46" i="8"/>
  <c r="J44" i="8" s="1"/>
  <c r="I46" i="8"/>
  <c r="H46" i="8"/>
  <c r="G46" i="8"/>
  <c r="F46" i="8"/>
  <c r="F44" i="8" s="1"/>
  <c r="E46" i="8"/>
  <c r="D46" i="8"/>
  <c r="C46" i="8"/>
  <c r="K45" i="8"/>
  <c r="K44" i="8" s="1"/>
  <c r="J45" i="8"/>
  <c r="I45" i="8"/>
  <c r="H45" i="8"/>
  <c r="G45" i="8"/>
  <c r="G44" i="8" s="1"/>
  <c r="F45" i="8"/>
  <c r="E45" i="8"/>
  <c r="D45" i="8"/>
  <c r="C45" i="8"/>
  <c r="C44" i="8" s="1"/>
  <c r="K43" i="8"/>
  <c r="J43" i="8"/>
  <c r="I43" i="8"/>
  <c r="H43" i="8"/>
  <c r="G43" i="8"/>
  <c r="F43" i="8"/>
  <c r="E43" i="8"/>
  <c r="D43" i="8"/>
  <c r="C43" i="8"/>
  <c r="K42" i="8"/>
  <c r="J42" i="8"/>
  <c r="I42" i="8"/>
  <c r="H42" i="8"/>
  <c r="G42" i="8"/>
  <c r="F42" i="8"/>
  <c r="E42" i="8"/>
  <c r="D42" i="8"/>
  <c r="C42" i="8"/>
  <c r="K41" i="8"/>
  <c r="J41" i="8"/>
  <c r="I41" i="8"/>
  <c r="H41" i="8"/>
  <c r="G41" i="8"/>
  <c r="F41" i="8"/>
  <c r="E41" i="8"/>
  <c r="D41" i="8"/>
  <c r="C41" i="8"/>
  <c r="K40" i="8"/>
  <c r="J40" i="8"/>
  <c r="I40" i="8"/>
  <c r="H40" i="8"/>
  <c r="G40" i="8"/>
  <c r="F40" i="8"/>
  <c r="E40" i="8"/>
  <c r="D40" i="8"/>
  <c r="C40" i="8"/>
  <c r="K39" i="8"/>
  <c r="J39" i="8"/>
  <c r="I39" i="8"/>
  <c r="H39" i="8"/>
  <c r="G39" i="8"/>
  <c r="F39" i="8"/>
  <c r="E39" i="8"/>
  <c r="D39" i="8"/>
  <c r="C39" i="8"/>
  <c r="K38" i="8"/>
  <c r="J38" i="8"/>
  <c r="I38" i="8"/>
  <c r="I37" i="8" s="1"/>
  <c r="H38" i="8"/>
  <c r="G38" i="8"/>
  <c r="F38" i="8"/>
  <c r="E38" i="8"/>
  <c r="D38" i="8"/>
  <c r="C38" i="8"/>
  <c r="E37" i="8"/>
  <c r="K36" i="8"/>
  <c r="J36" i="8"/>
  <c r="I36" i="8"/>
  <c r="H36" i="8"/>
  <c r="G36" i="8"/>
  <c r="F36" i="8"/>
  <c r="E36" i="8"/>
  <c r="D36" i="8"/>
  <c r="C36" i="8"/>
  <c r="K35" i="8"/>
  <c r="J35" i="8"/>
  <c r="I35" i="8"/>
  <c r="H35" i="8"/>
  <c r="G35" i="8"/>
  <c r="F35" i="8"/>
  <c r="E35" i="8"/>
  <c r="D35" i="8"/>
  <c r="C35" i="8"/>
  <c r="K34" i="8"/>
  <c r="J34" i="8"/>
  <c r="I34" i="8"/>
  <c r="H34" i="8"/>
  <c r="G34" i="8"/>
  <c r="F34" i="8"/>
  <c r="E34" i="8"/>
  <c r="D34" i="8"/>
  <c r="C34" i="8"/>
  <c r="K33" i="8"/>
  <c r="J33" i="8"/>
  <c r="I33" i="8"/>
  <c r="H33" i="8"/>
  <c r="G33" i="8"/>
  <c r="F33" i="8"/>
  <c r="E33" i="8"/>
  <c r="D33" i="8"/>
  <c r="C33" i="8"/>
  <c r="K32" i="8"/>
  <c r="J32" i="8"/>
  <c r="I32" i="8"/>
  <c r="H32" i="8"/>
  <c r="G32" i="8"/>
  <c r="F32" i="8"/>
  <c r="E32" i="8"/>
  <c r="D32" i="8"/>
  <c r="C32" i="8"/>
  <c r="K31" i="8"/>
  <c r="J31" i="8"/>
  <c r="I31" i="8"/>
  <c r="H31" i="8"/>
  <c r="G31" i="8"/>
  <c r="F31" i="8"/>
  <c r="E31" i="8"/>
  <c r="D31" i="8"/>
  <c r="C31" i="8"/>
  <c r="K30" i="8"/>
  <c r="J30" i="8"/>
  <c r="I30" i="8"/>
  <c r="H30" i="8"/>
  <c r="G30" i="8"/>
  <c r="F30" i="8"/>
  <c r="E30" i="8"/>
  <c r="D30" i="8"/>
  <c r="C30" i="8"/>
  <c r="K29" i="8"/>
  <c r="J29" i="8"/>
  <c r="I29" i="8"/>
  <c r="H29" i="8"/>
  <c r="G29" i="8"/>
  <c r="F29" i="8"/>
  <c r="E29" i="8"/>
  <c r="D29" i="8"/>
  <c r="C29" i="8"/>
  <c r="K28" i="8"/>
  <c r="J28" i="8"/>
  <c r="I28" i="8"/>
  <c r="H28" i="8"/>
  <c r="H26" i="8" s="1"/>
  <c r="G28" i="8"/>
  <c r="F28" i="8"/>
  <c r="E28" i="8"/>
  <c r="D28" i="8"/>
  <c r="D26" i="8" s="1"/>
  <c r="C28" i="8"/>
  <c r="K27" i="8"/>
  <c r="J27" i="8"/>
  <c r="I27" i="8"/>
  <c r="I26" i="8" s="1"/>
  <c r="H27" i="8"/>
  <c r="G27" i="8"/>
  <c r="F27" i="8"/>
  <c r="E27" i="8"/>
  <c r="E26" i="8" s="1"/>
  <c r="D27" i="8"/>
  <c r="C27" i="8"/>
  <c r="K25" i="8"/>
  <c r="J25" i="8"/>
  <c r="I25" i="8"/>
  <c r="H25" i="8"/>
  <c r="G25" i="8"/>
  <c r="F25" i="8"/>
  <c r="E25" i="8"/>
  <c r="D25" i="8"/>
  <c r="C25" i="8"/>
  <c r="K24" i="8"/>
  <c r="J24" i="8"/>
  <c r="I24" i="8"/>
  <c r="H24" i="8"/>
  <c r="G24" i="8"/>
  <c r="F24" i="8"/>
  <c r="E24" i="8"/>
  <c r="D24" i="8"/>
  <c r="C24"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F16" i="8" s="1"/>
  <c r="E17" i="8"/>
  <c r="D17" i="8"/>
  <c r="C17" i="8"/>
  <c r="J16" i="8"/>
  <c r="K15" i="8"/>
  <c r="J15" i="8"/>
  <c r="I15" i="8"/>
  <c r="H15" i="8"/>
  <c r="G15" i="8"/>
  <c r="F15" i="8"/>
  <c r="E15" i="8"/>
  <c r="D15" i="8"/>
  <c r="C15" i="8"/>
  <c r="K14" i="8"/>
  <c r="J14" i="8"/>
  <c r="J12" i="8" s="1"/>
  <c r="I14" i="8"/>
  <c r="H14" i="8"/>
  <c r="H12" i="8" s="1"/>
  <c r="G14" i="8"/>
  <c r="F14" i="8"/>
  <c r="F12" i="8" s="1"/>
  <c r="E14" i="8"/>
  <c r="D14" i="8"/>
  <c r="D12" i="8" s="1"/>
  <c r="C14" i="8"/>
  <c r="K13" i="8"/>
  <c r="K12" i="8" s="1"/>
  <c r="J13" i="8"/>
  <c r="I13" i="8"/>
  <c r="H13" i="8"/>
  <c r="G13" i="8"/>
  <c r="G12" i="8" s="1"/>
  <c r="F13" i="8"/>
  <c r="E13" i="8"/>
  <c r="D13" i="8"/>
  <c r="C13" i="8"/>
  <c r="C12" i="8" s="1"/>
  <c r="K11" i="8"/>
  <c r="J11" i="8"/>
  <c r="I11" i="8"/>
  <c r="H11" i="8"/>
  <c r="G11" i="8"/>
  <c r="F11" i="8"/>
  <c r="E11" i="8"/>
  <c r="D11" i="8"/>
  <c r="C11" i="8"/>
  <c r="K10" i="8"/>
  <c r="J10" i="8"/>
  <c r="I10" i="8"/>
  <c r="H10" i="8"/>
  <c r="G10" i="8"/>
  <c r="F10" i="8"/>
  <c r="E10" i="8"/>
  <c r="D10" i="8"/>
  <c r="C10" i="8"/>
  <c r="K9" i="8"/>
  <c r="J9" i="8"/>
  <c r="I9" i="8"/>
  <c r="H9" i="8"/>
  <c r="G9" i="8"/>
  <c r="F9" i="8"/>
  <c r="E9" i="8"/>
  <c r="D9" i="8"/>
  <c r="C9" i="8"/>
  <c r="K8" i="8"/>
  <c r="K7" i="8" s="1"/>
  <c r="J8" i="8"/>
  <c r="I8" i="8"/>
  <c r="H8" i="8"/>
  <c r="G8" i="8"/>
  <c r="G7" i="8" s="1"/>
  <c r="F8" i="8"/>
  <c r="E8" i="8"/>
  <c r="D8" i="8"/>
  <c r="C8" i="8"/>
  <c r="C7" i="8" s="1"/>
  <c r="I7" i="8"/>
  <c r="J3" i="8"/>
  <c r="I3" i="8"/>
  <c r="H3" i="8"/>
  <c r="G3" i="8"/>
  <c r="F3" i="8"/>
  <c r="E3" i="8"/>
  <c r="D3" i="8"/>
  <c r="C3" i="8"/>
  <c r="I2" i="8"/>
  <c r="F2" i="8"/>
  <c r="E2" i="8"/>
  <c r="D2" i="8"/>
  <c r="C2" i="8"/>
  <c r="B2" i="8"/>
  <c r="A2" i="8"/>
  <c r="A2" i="7"/>
  <c r="B2" i="7"/>
  <c r="I2" i="7"/>
  <c r="C3" i="7"/>
  <c r="D3" i="7"/>
  <c r="E3" i="7"/>
  <c r="F3" i="7"/>
  <c r="G3" i="7"/>
  <c r="H3" i="7"/>
  <c r="C7" i="7"/>
  <c r="C6" i="7" s="1"/>
  <c r="D7" i="7"/>
  <c r="D6" i="7" s="1"/>
  <c r="E7" i="7"/>
  <c r="E6" i="7" s="1"/>
  <c r="F7" i="7"/>
  <c r="G7" i="7"/>
  <c r="G6" i="7" s="1"/>
  <c r="H7" i="7"/>
  <c r="H6" i="7" s="1"/>
  <c r="I7" i="7"/>
  <c r="I6" i="7" s="1"/>
  <c r="J7" i="7"/>
  <c r="K7" i="7"/>
  <c r="K6" i="7" s="1"/>
  <c r="C12" i="7"/>
  <c r="D12" i="7"/>
  <c r="E12" i="7"/>
  <c r="F12" i="7"/>
  <c r="G12" i="7"/>
  <c r="H12" i="7"/>
  <c r="I12" i="7"/>
  <c r="J12" i="7"/>
  <c r="K12" i="7"/>
  <c r="C16" i="7"/>
  <c r="D16" i="7"/>
  <c r="E16" i="7"/>
  <c r="F16" i="7"/>
  <c r="G16" i="7"/>
  <c r="H16" i="7"/>
  <c r="I16" i="7"/>
  <c r="J16" i="7"/>
  <c r="K16" i="7"/>
  <c r="C26" i="7"/>
  <c r="D26" i="7"/>
  <c r="E26" i="7"/>
  <c r="F26" i="7"/>
  <c r="F6" i="7" s="1"/>
  <c r="G26" i="7"/>
  <c r="H26" i="7"/>
  <c r="I26" i="7"/>
  <c r="J26" i="7"/>
  <c r="J6" i="7" s="1"/>
  <c r="K26" i="7"/>
  <c r="C37" i="7"/>
  <c r="D37" i="7"/>
  <c r="E37" i="7"/>
  <c r="F37" i="7"/>
  <c r="G37" i="7"/>
  <c r="H37" i="7"/>
  <c r="I37" i="7"/>
  <c r="J37" i="7"/>
  <c r="K37" i="7"/>
  <c r="C44" i="7"/>
  <c r="D44" i="7"/>
  <c r="E44" i="7"/>
  <c r="F44" i="7"/>
  <c r="G44" i="7"/>
  <c r="H44" i="7"/>
  <c r="I44" i="7"/>
  <c r="J44" i="7"/>
  <c r="K44" i="7"/>
  <c r="C52" i="7"/>
  <c r="D52" i="7"/>
  <c r="E52" i="7"/>
  <c r="F52" i="7"/>
  <c r="G52" i="7"/>
  <c r="H52" i="7"/>
  <c r="I52" i="7"/>
  <c r="J52" i="7"/>
  <c r="K52" i="7"/>
  <c r="C62" i="7"/>
  <c r="D62" i="7"/>
  <c r="E62" i="7"/>
  <c r="F62" i="7"/>
  <c r="G62" i="7"/>
  <c r="H62" i="7"/>
  <c r="I62" i="7"/>
  <c r="J62" i="7"/>
  <c r="K62" i="7"/>
  <c r="C68" i="7"/>
  <c r="D68" i="7"/>
  <c r="E68" i="7"/>
  <c r="F68" i="7"/>
  <c r="G68" i="7"/>
  <c r="H68" i="7"/>
  <c r="I68" i="7"/>
  <c r="J68" i="7"/>
  <c r="K68" i="7"/>
  <c r="D74" i="7"/>
  <c r="H74" i="7"/>
  <c r="C75" i="7"/>
  <c r="C74" i="7" s="1"/>
  <c r="D75" i="7"/>
  <c r="E75" i="7"/>
  <c r="E74" i="7" s="1"/>
  <c r="F75" i="7"/>
  <c r="F74" i="7" s="1"/>
  <c r="G75" i="7"/>
  <c r="G74" i="7" s="1"/>
  <c r="H75" i="7"/>
  <c r="I75" i="7"/>
  <c r="I74" i="7" s="1"/>
  <c r="J75" i="7"/>
  <c r="J74" i="7" s="1"/>
  <c r="K75" i="7"/>
  <c r="K74" i="7" s="1"/>
  <c r="C98" i="7"/>
  <c r="D98" i="7"/>
  <c r="E98" i="7"/>
  <c r="F98" i="7"/>
  <c r="G98" i="7"/>
  <c r="H98" i="7"/>
  <c r="I98" i="7"/>
  <c r="J98" i="7"/>
  <c r="K98" i="7"/>
  <c r="C103" i="7"/>
  <c r="D103" i="7"/>
  <c r="E103" i="7"/>
  <c r="F103" i="7"/>
  <c r="G103" i="7"/>
  <c r="H103" i="7"/>
  <c r="I103" i="7"/>
  <c r="J103" i="7"/>
  <c r="K103" i="7"/>
  <c r="D110" i="7"/>
  <c r="H110" i="7"/>
  <c r="C111" i="7"/>
  <c r="C110" i="7" s="1"/>
  <c r="D111" i="7"/>
  <c r="E111" i="7"/>
  <c r="E110" i="7" s="1"/>
  <c r="F111" i="7"/>
  <c r="F110" i="7" s="1"/>
  <c r="G111" i="7"/>
  <c r="G110" i="7" s="1"/>
  <c r="H111" i="7"/>
  <c r="I111" i="7"/>
  <c r="I110" i="7" s="1"/>
  <c r="J111" i="7"/>
  <c r="J110" i="7" s="1"/>
  <c r="K111" i="7"/>
  <c r="K110" i="7" s="1"/>
  <c r="C114" i="7"/>
  <c r="D114" i="7"/>
  <c r="E114" i="7"/>
  <c r="F114" i="7"/>
  <c r="G114" i="7"/>
  <c r="H114" i="7"/>
  <c r="I114" i="7"/>
  <c r="J114" i="7"/>
  <c r="K114" i="7"/>
  <c r="E118" i="7"/>
  <c r="I118" i="7"/>
  <c r="C119" i="7"/>
  <c r="C118" i="7" s="1"/>
  <c r="D119" i="7"/>
  <c r="D118" i="7" s="1"/>
  <c r="E119" i="7"/>
  <c r="F119" i="7"/>
  <c r="F118" i="7" s="1"/>
  <c r="G119" i="7"/>
  <c r="G118" i="7" s="1"/>
  <c r="H119" i="7"/>
  <c r="H118" i="7" s="1"/>
  <c r="I119" i="7"/>
  <c r="J119" i="7"/>
  <c r="J118" i="7" s="1"/>
  <c r="K119" i="7"/>
  <c r="K118" i="7" s="1"/>
  <c r="C131" i="7"/>
  <c r="D131" i="7"/>
  <c r="E131" i="7"/>
  <c r="F131" i="7"/>
  <c r="G131" i="7"/>
  <c r="H131" i="7"/>
  <c r="I131" i="7"/>
  <c r="J131" i="7"/>
  <c r="K131" i="7"/>
  <c r="C136" i="7"/>
  <c r="D136" i="7"/>
  <c r="E136" i="7"/>
  <c r="F136" i="7"/>
  <c r="G136" i="7"/>
  <c r="H136" i="7"/>
  <c r="I136" i="7"/>
  <c r="J136" i="7"/>
  <c r="K136" i="7"/>
  <c r="C141" i="7"/>
  <c r="C139" i="7" s="1"/>
  <c r="D141" i="7"/>
  <c r="D139" i="7" s="1"/>
  <c r="E141" i="7"/>
  <c r="E139" i="7" s="1"/>
  <c r="F141" i="7"/>
  <c r="F139" i="7" s="1"/>
  <c r="G141" i="7"/>
  <c r="G139" i="7" s="1"/>
  <c r="H141" i="7"/>
  <c r="H139" i="7" s="1"/>
  <c r="I141" i="7"/>
  <c r="I139" i="7" s="1"/>
  <c r="C149" i="7"/>
  <c r="D149" i="7"/>
  <c r="E149" i="7"/>
  <c r="F149" i="7"/>
  <c r="G149" i="7"/>
  <c r="H149" i="7"/>
  <c r="I149" i="7"/>
  <c r="J149" i="7"/>
  <c r="K149" i="7"/>
  <c r="C152" i="7"/>
  <c r="D152" i="7"/>
  <c r="E152" i="7"/>
  <c r="F152" i="7"/>
  <c r="G152" i="7"/>
  <c r="H152" i="7"/>
  <c r="I152" i="7"/>
  <c r="J152" i="7"/>
  <c r="K152" i="7"/>
  <c r="C155" i="7"/>
  <c r="D155" i="7"/>
  <c r="E155" i="7"/>
  <c r="F155" i="7"/>
  <c r="G155" i="7"/>
  <c r="H155" i="7"/>
  <c r="I155" i="7"/>
  <c r="J155" i="7"/>
  <c r="K155" i="7"/>
  <c r="C158" i="7"/>
  <c r="D158" i="7"/>
  <c r="E158" i="7"/>
  <c r="F158" i="7"/>
  <c r="G158" i="7"/>
  <c r="H158" i="7"/>
  <c r="I158" i="7"/>
  <c r="J158" i="7"/>
  <c r="K158" i="7"/>
  <c r="C161" i="7"/>
  <c r="D161" i="7"/>
  <c r="E161" i="7"/>
  <c r="F161" i="7"/>
  <c r="G161" i="7"/>
  <c r="H161" i="7"/>
  <c r="I161" i="7"/>
  <c r="J161" i="7"/>
  <c r="K161" i="7"/>
  <c r="C164" i="7"/>
  <c r="D164" i="7"/>
  <c r="E164" i="7"/>
  <c r="F164" i="7"/>
  <c r="G164" i="7"/>
  <c r="H164" i="7"/>
  <c r="I164" i="7"/>
  <c r="J164" i="7"/>
  <c r="K164" i="7"/>
  <c r="A168" i="8"/>
  <c r="O175" i="9"/>
  <c r="N35" i="9"/>
  <c r="N26" i="9"/>
  <c r="N157" i="9"/>
  <c r="N205" i="9"/>
  <c r="M205" i="9" s="1"/>
  <c r="O205" i="9"/>
  <c r="N206" i="9"/>
  <c r="M206" i="9" s="1"/>
  <c r="O206" i="9"/>
  <c r="N207" i="9"/>
  <c r="M207" i="9" s="1"/>
  <c r="O207" i="9"/>
  <c r="M208" i="9"/>
  <c r="N208" i="9"/>
  <c r="O208" i="9"/>
  <c r="N209" i="9"/>
  <c r="M209" i="9" s="1"/>
  <c r="O209" i="9"/>
  <c r="N210" i="9"/>
  <c r="M210" i="9" s="1"/>
  <c r="O210" i="9"/>
  <c r="N211" i="9"/>
  <c r="M211" i="9" s="1"/>
  <c r="O211" i="9"/>
  <c r="N213" i="9"/>
  <c r="M213" i="9" s="1"/>
  <c r="O213" i="9"/>
  <c r="N214" i="9"/>
  <c r="M214" i="9" s="1"/>
  <c r="O214" i="9"/>
  <c r="N215" i="9"/>
  <c r="M215" i="9" s="1"/>
  <c r="O215" i="9"/>
  <c r="N216" i="9"/>
  <c r="M216" i="9" s="1"/>
  <c r="O216" i="9"/>
  <c r="B217" i="9"/>
  <c r="B238" i="9" s="1"/>
  <c r="C217" i="9"/>
  <c r="D217" i="9"/>
  <c r="E217" i="9"/>
  <c r="F217" i="9"/>
  <c r="F238" i="9" s="1"/>
  <c r="G217" i="9"/>
  <c r="H217" i="9"/>
  <c r="I217" i="9"/>
  <c r="J217" i="9"/>
  <c r="J238" i="9" s="1"/>
  <c r="K217" i="9"/>
  <c r="L217" i="9"/>
  <c r="N217" i="9"/>
  <c r="M217" i="9" s="1"/>
  <c r="O217" i="9"/>
  <c r="N221" i="9"/>
  <c r="M221" i="9" s="1"/>
  <c r="O221" i="9"/>
  <c r="N222" i="9"/>
  <c r="M222" i="9" s="1"/>
  <c r="O222" i="9"/>
  <c r="N223" i="9"/>
  <c r="M223" i="9" s="1"/>
  <c r="O223" i="9"/>
  <c r="N224" i="9"/>
  <c r="M224" i="9" s="1"/>
  <c r="O224" i="9"/>
  <c r="N226" i="9"/>
  <c r="M226" i="9" s="1"/>
  <c r="O226" i="9"/>
  <c r="B227" i="9"/>
  <c r="C227" i="9"/>
  <c r="D227" i="9"/>
  <c r="E227" i="9"/>
  <c r="F227" i="9"/>
  <c r="G227" i="9"/>
  <c r="H227" i="9"/>
  <c r="I227" i="9"/>
  <c r="J227" i="9"/>
  <c r="K227" i="9"/>
  <c r="L227" i="9"/>
  <c r="N227" i="9"/>
  <c r="M227" i="9" s="1"/>
  <c r="O227" i="9"/>
  <c r="N231" i="9"/>
  <c r="M231" i="9" s="1"/>
  <c r="O231" i="9"/>
  <c r="N232" i="9"/>
  <c r="M232" i="9" s="1"/>
  <c r="O232" i="9"/>
  <c r="N233" i="9"/>
  <c r="M233" i="9" s="1"/>
  <c r="O233" i="9"/>
  <c r="M235" i="9"/>
  <c r="N235" i="9"/>
  <c r="O235" i="9"/>
  <c r="B236" i="9"/>
  <c r="C236" i="9"/>
  <c r="C238" i="9" s="1"/>
  <c r="D236" i="9"/>
  <c r="E236" i="9"/>
  <c r="F236" i="9"/>
  <c r="G236" i="9"/>
  <c r="G238" i="9" s="1"/>
  <c r="H236" i="9"/>
  <c r="I236" i="9"/>
  <c r="J236" i="9"/>
  <c r="K236" i="9"/>
  <c r="K238" i="9" s="1"/>
  <c r="L236" i="9"/>
  <c r="N236" i="9"/>
  <c r="M236" i="9" s="1"/>
  <c r="O236" i="9"/>
  <c r="D238" i="9"/>
  <c r="E238" i="9"/>
  <c r="H238" i="9"/>
  <c r="I238" i="9"/>
  <c r="L238" i="9"/>
  <c r="N238" i="9"/>
  <c r="O238" i="9"/>
  <c r="N239" i="9"/>
  <c r="O239" i="9"/>
  <c r="N40" i="9"/>
  <c r="O40" i="9"/>
  <c r="B41" i="9"/>
  <c r="C41" i="9"/>
  <c r="C40" i="9" s="1"/>
  <c r="D41" i="9"/>
  <c r="D40" i="9" s="1"/>
  <c r="E41" i="9"/>
  <c r="F41" i="9"/>
  <c r="G41" i="9"/>
  <c r="G40" i="9" s="1"/>
  <c r="H41" i="9"/>
  <c r="H40" i="9" s="1"/>
  <c r="I41" i="9"/>
  <c r="J41" i="9"/>
  <c r="K41" i="9"/>
  <c r="K40" i="9" s="1"/>
  <c r="L41" i="9"/>
  <c r="L40" i="9" s="1"/>
  <c r="N41" i="9"/>
  <c r="M41" i="9" s="1"/>
  <c r="O41" i="9"/>
  <c r="M42" i="9"/>
  <c r="N42" i="9"/>
  <c r="O42" i="9"/>
  <c r="N43" i="9"/>
  <c r="M43" i="9" s="1"/>
  <c r="O43" i="9"/>
  <c r="N44" i="9"/>
  <c r="M44" i="9" s="1"/>
  <c r="O44" i="9"/>
  <c r="N45" i="9"/>
  <c r="M45" i="9" s="1"/>
  <c r="O45" i="9"/>
  <c r="B46" i="9"/>
  <c r="B40" i="9" s="1"/>
  <c r="C46" i="9"/>
  <c r="D46" i="9"/>
  <c r="E46" i="9"/>
  <c r="E40" i="9" s="1"/>
  <c r="F46" i="9"/>
  <c r="F40" i="9" s="1"/>
  <c r="G46" i="9"/>
  <c r="H46" i="9"/>
  <c r="I46" i="9"/>
  <c r="I40" i="9" s="1"/>
  <c r="J46" i="9"/>
  <c r="J40" i="9" s="1"/>
  <c r="K46" i="9"/>
  <c r="L46" i="9"/>
  <c r="N46" i="9"/>
  <c r="M46" i="9" s="1"/>
  <c r="O46" i="9"/>
  <c r="N47" i="9"/>
  <c r="M47" i="9" s="1"/>
  <c r="O47" i="9"/>
  <c r="N48" i="9"/>
  <c r="M48" i="9" s="1"/>
  <c r="O48" i="9"/>
  <c r="M49" i="9"/>
  <c r="N49" i="9"/>
  <c r="O49" i="9"/>
  <c r="B50" i="9"/>
  <c r="C50" i="9"/>
  <c r="D50" i="9"/>
  <c r="E50" i="9"/>
  <c r="F50" i="9"/>
  <c r="G50" i="9"/>
  <c r="H50" i="9"/>
  <c r="I50" i="9"/>
  <c r="J50" i="9"/>
  <c r="K50" i="9"/>
  <c r="L50" i="9"/>
  <c r="N50" i="9"/>
  <c r="M50" i="9" s="1"/>
  <c r="O50" i="9"/>
  <c r="N51" i="9"/>
  <c r="M51" i="9" s="1"/>
  <c r="O51" i="9"/>
  <c r="M52" i="9"/>
  <c r="N52" i="9"/>
  <c r="O52" i="9"/>
  <c r="N53" i="9"/>
  <c r="M53" i="9" s="1"/>
  <c r="O53" i="9"/>
  <c r="N54" i="9"/>
  <c r="M54" i="9" s="1"/>
  <c r="O54" i="9"/>
  <c r="N55" i="9"/>
  <c r="M55" i="9" s="1"/>
  <c r="O55" i="9"/>
  <c r="N56" i="9"/>
  <c r="M56" i="9" s="1"/>
  <c r="O56" i="9"/>
  <c r="N57" i="9"/>
  <c r="M57" i="9" s="1"/>
  <c r="O57" i="9"/>
  <c r="N58" i="9"/>
  <c r="M58" i="9" s="1"/>
  <c r="O58" i="9"/>
  <c r="N59" i="9"/>
  <c r="M59" i="9" s="1"/>
  <c r="O59" i="9"/>
  <c r="B60" i="9"/>
  <c r="C60" i="9"/>
  <c r="D60" i="9"/>
  <c r="E60" i="9"/>
  <c r="F60" i="9"/>
  <c r="G60" i="9"/>
  <c r="H60" i="9"/>
  <c r="I60" i="9"/>
  <c r="J60" i="9"/>
  <c r="K60" i="9"/>
  <c r="L60" i="9"/>
  <c r="N60" i="9"/>
  <c r="M60" i="9" s="1"/>
  <c r="O60" i="9"/>
  <c r="N61" i="9"/>
  <c r="M61" i="9" s="1"/>
  <c r="O61" i="9"/>
  <c r="N62" i="9"/>
  <c r="M62" i="9" s="1"/>
  <c r="O62" i="9"/>
  <c r="M63" i="9"/>
  <c r="N63" i="9"/>
  <c r="O63" i="9"/>
  <c r="N64" i="9"/>
  <c r="M64" i="9" s="1"/>
  <c r="O64" i="9"/>
  <c r="N65" i="9"/>
  <c r="M65" i="9" s="1"/>
  <c r="O65" i="9"/>
  <c r="N66" i="9"/>
  <c r="M66" i="9" s="1"/>
  <c r="O66" i="9"/>
  <c r="M67" i="9"/>
  <c r="N67" i="9"/>
  <c r="O67" i="9"/>
  <c r="N68" i="9"/>
  <c r="M68" i="9" s="1"/>
  <c r="O68" i="9"/>
  <c r="N69" i="9"/>
  <c r="M69" i="9" s="1"/>
  <c r="O69" i="9"/>
  <c r="N70" i="9"/>
  <c r="M70" i="9" s="1"/>
  <c r="O70" i="9"/>
  <c r="B71" i="9"/>
  <c r="C71" i="9"/>
  <c r="D71" i="9"/>
  <c r="E71" i="9"/>
  <c r="F71" i="9"/>
  <c r="G71" i="9"/>
  <c r="H71" i="9"/>
  <c r="I71" i="9"/>
  <c r="J71" i="9"/>
  <c r="K71" i="9"/>
  <c r="L71" i="9"/>
  <c r="N71" i="9"/>
  <c r="M71" i="9" s="1"/>
  <c r="O71" i="9"/>
  <c r="N72" i="9"/>
  <c r="M72" i="9" s="1"/>
  <c r="O72" i="9"/>
  <c r="N73" i="9"/>
  <c r="M73" i="9" s="1"/>
  <c r="O73" i="9"/>
  <c r="M74" i="9"/>
  <c r="N74" i="9"/>
  <c r="O74" i="9"/>
  <c r="N75" i="9"/>
  <c r="M75" i="9" s="1"/>
  <c r="O75" i="9"/>
  <c r="M76" i="9"/>
  <c r="N76" i="9"/>
  <c r="O76" i="9"/>
  <c r="N77" i="9"/>
  <c r="M77" i="9" s="1"/>
  <c r="O77" i="9"/>
  <c r="B78" i="9"/>
  <c r="C78" i="9"/>
  <c r="D78" i="9"/>
  <c r="E78" i="9"/>
  <c r="F78" i="9"/>
  <c r="G78" i="9"/>
  <c r="H78" i="9"/>
  <c r="I78" i="9"/>
  <c r="J78" i="9"/>
  <c r="K78" i="9"/>
  <c r="L78" i="9"/>
  <c r="N78" i="9"/>
  <c r="M78" i="9" s="1"/>
  <c r="O78" i="9"/>
  <c r="M79" i="9"/>
  <c r="N79" i="9"/>
  <c r="O79" i="9"/>
  <c r="N80" i="9"/>
  <c r="M80" i="9" s="1"/>
  <c r="O80" i="9"/>
  <c r="N81" i="9"/>
  <c r="M81" i="9" s="1"/>
  <c r="O81" i="9"/>
  <c r="N82" i="9"/>
  <c r="M82" i="9" s="1"/>
  <c r="O82" i="9"/>
  <c r="M83" i="9"/>
  <c r="N83" i="9"/>
  <c r="O83" i="9"/>
  <c r="N84" i="9"/>
  <c r="M84" i="9" s="1"/>
  <c r="O84" i="9"/>
  <c r="N85" i="9"/>
  <c r="M85" i="9" s="1"/>
  <c r="O85" i="9"/>
  <c r="B86" i="9"/>
  <c r="C86" i="9"/>
  <c r="D86" i="9"/>
  <c r="E86" i="9"/>
  <c r="F86" i="9"/>
  <c r="G86" i="9"/>
  <c r="H86" i="9"/>
  <c r="I86" i="9"/>
  <c r="J86" i="9"/>
  <c r="K86" i="9"/>
  <c r="L86" i="9"/>
  <c r="N86" i="9"/>
  <c r="O86" i="9"/>
  <c r="N87" i="9"/>
  <c r="M87" i="9" s="1"/>
  <c r="O87" i="9"/>
  <c r="N88" i="9"/>
  <c r="M88" i="9" s="1"/>
  <c r="O88" i="9"/>
  <c r="N89" i="9"/>
  <c r="M89" i="9" s="1"/>
  <c r="O89" i="9"/>
  <c r="M90" i="9"/>
  <c r="N90" i="9"/>
  <c r="O90" i="9"/>
  <c r="N91" i="9"/>
  <c r="M91" i="9" s="1"/>
  <c r="O91" i="9"/>
  <c r="N92" i="9"/>
  <c r="M92" i="9" s="1"/>
  <c r="O92" i="9"/>
  <c r="N93" i="9"/>
  <c r="M93" i="9" s="1"/>
  <c r="O93" i="9"/>
  <c r="M94" i="9"/>
  <c r="N94" i="9"/>
  <c r="O94" i="9"/>
  <c r="N95" i="9"/>
  <c r="M95" i="9" s="1"/>
  <c r="O95" i="9"/>
  <c r="B96" i="9"/>
  <c r="C96" i="9"/>
  <c r="D96" i="9"/>
  <c r="E96" i="9"/>
  <c r="F96" i="9"/>
  <c r="G96" i="9"/>
  <c r="H96" i="9"/>
  <c r="I96" i="9"/>
  <c r="J96" i="9"/>
  <c r="K96" i="9"/>
  <c r="L96" i="9"/>
  <c r="N96" i="9"/>
  <c r="M96" i="9" s="1"/>
  <c r="O96" i="9"/>
  <c r="M97" i="9"/>
  <c r="N97" i="9"/>
  <c r="O97" i="9"/>
  <c r="N98" i="9"/>
  <c r="M98" i="9" s="1"/>
  <c r="O98" i="9"/>
  <c r="N99" i="9"/>
  <c r="M99" i="9" s="1"/>
  <c r="O99" i="9"/>
  <c r="N100" i="9"/>
  <c r="M100" i="9" s="1"/>
  <c r="O100" i="9"/>
  <c r="M101" i="9"/>
  <c r="N101" i="9"/>
  <c r="O101" i="9"/>
  <c r="B102" i="9"/>
  <c r="C102" i="9"/>
  <c r="D102" i="9"/>
  <c r="E102" i="9"/>
  <c r="F102" i="9"/>
  <c r="G102" i="9"/>
  <c r="H102" i="9"/>
  <c r="I102" i="9"/>
  <c r="J102" i="9"/>
  <c r="K102" i="9"/>
  <c r="L102" i="9"/>
  <c r="M102" i="9"/>
  <c r="N102" i="9"/>
  <c r="O102" i="9"/>
  <c r="N103" i="9"/>
  <c r="M103" i="9" s="1"/>
  <c r="O103" i="9"/>
  <c r="N104" i="9"/>
  <c r="M104" i="9" s="1"/>
  <c r="O104" i="9"/>
  <c r="N105" i="9"/>
  <c r="M105" i="9" s="1"/>
  <c r="O105" i="9"/>
  <c r="M106" i="9"/>
  <c r="N106" i="9"/>
  <c r="O106" i="9"/>
  <c r="C108" i="9"/>
  <c r="G108" i="9"/>
  <c r="K108" i="9"/>
  <c r="N108" i="9"/>
  <c r="O108" i="9"/>
  <c r="B109" i="9"/>
  <c r="B108" i="9" s="1"/>
  <c r="C109" i="9"/>
  <c r="D109" i="9"/>
  <c r="E109" i="9"/>
  <c r="E108" i="9" s="1"/>
  <c r="F109" i="9"/>
  <c r="F108" i="9" s="1"/>
  <c r="G109" i="9"/>
  <c r="H109" i="9"/>
  <c r="I109" i="9"/>
  <c r="I108" i="9" s="1"/>
  <c r="J109" i="9"/>
  <c r="J108" i="9" s="1"/>
  <c r="K109" i="9"/>
  <c r="L109" i="9"/>
  <c r="N109" i="9"/>
  <c r="O109" i="9"/>
  <c r="N110" i="9"/>
  <c r="M110" i="9" s="1"/>
  <c r="O110" i="9"/>
  <c r="N111" i="9"/>
  <c r="M111" i="9" s="1"/>
  <c r="O111" i="9"/>
  <c r="N112" i="9"/>
  <c r="M112" i="9" s="1"/>
  <c r="O112" i="9"/>
  <c r="M113" i="9"/>
  <c r="N113" i="9"/>
  <c r="O113" i="9"/>
  <c r="N114" i="9"/>
  <c r="M114" i="9" s="1"/>
  <c r="O114" i="9"/>
  <c r="N115" i="9"/>
  <c r="M115" i="9" s="1"/>
  <c r="O115" i="9"/>
  <c r="N116" i="9"/>
  <c r="M116" i="9" s="1"/>
  <c r="O116" i="9"/>
  <c r="M117" i="9"/>
  <c r="N117" i="9"/>
  <c r="O117" i="9"/>
  <c r="N118" i="9"/>
  <c r="M118" i="9" s="1"/>
  <c r="O118" i="9"/>
  <c r="N119" i="9"/>
  <c r="M119" i="9" s="1"/>
  <c r="O119" i="9"/>
  <c r="N120" i="9"/>
  <c r="M120" i="9" s="1"/>
  <c r="O120" i="9"/>
  <c r="M121" i="9"/>
  <c r="N121" i="9"/>
  <c r="O121" i="9"/>
  <c r="N122" i="9"/>
  <c r="M122" i="9" s="1"/>
  <c r="O122" i="9"/>
  <c r="N123" i="9"/>
  <c r="M123" i="9" s="1"/>
  <c r="O123" i="9"/>
  <c r="N124" i="9"/>
  <c r="M124" i="9" s="1"/>
  <c r="O124" i="9"/>
  <c r="M125" i="9"/>
  <c r="N125" i="9"/>
  <c r="O125" i="9"/>
  <c r="N126" i="9"/>
  <c r="M126" i="9" s="1"/>
  <c r="O126" i="9"/>
  <c r="N127" i="9"/>
  <c r="M127" i="9" s="1"/>
  <c r="O127" i="9"/>
  <c r="N128" i="9"/>
  <c r="M128" i="9" s="1"/>
  <c r="O128" i="9"/>
  <c r="M129" i="9"/>
  <c r="N129" i="9"/>
  <c r="O129" i="9"/>
  <c r="N130" i="9"/>
  <c r="M130" i="9" s="1"/>
  <c r="O130" i="9"/>
  <c r="N131" i="9"/>
  <c r="M131" i="9" s="1"/>
  <c r="O131" i="9"/>
  <c r="B132" i="9"/>
  <c r="C132" i="9"/>
  <c r="D132" i="9"/>
  <c r="D108" i="9" s="1"/>
  <c r="E132" i="9"/>
  <c r="F132" i="9"/>
  <c r="G132" i="9"/>
  <c r="H132" i="9"/>
  <c r="H108" i="9" s="1"/>
  <c r="I132" i="9"/>
  <c r="J132" i="9"/>
  <c r="K132" i="9"/>
  <c r="L132" i="9"/>
  <c r="L108" i="9" s="1"/>
  <c r="N132" i="9"/>
  <c r="M132" i="9" s="1"/>
  <c r="O132" i="9"/>
  <c r="N133" i="9"/>
  <c r="M133" i="9" s="1"/>
  <c r="O133" i="9"/>
  <c r="M134" i="9"/>
  <c r="N134" i="9"/>
  <c r="O134" i="9"/>
  <c r="N135" i="9"/>
  <c r="M135" i="9" s="1"/>
  <c r="O135" i="9"/>
  <c r="B137" i="9"/>
  <c r="C137" i="9"/>
  <c r="D137" i="9"/>
  <c r="E137" i="9"/>
  <c r="F137" i="9"/>
  <c r="G137" i="9"/>
  <c r="H137" i="9"/>
  <c r="I137" i="9"/>
  <c r="J137" i="9"/>
  <c r="K137" i="9"/>
  <c r="L137" i="9"/>
  <c r="N137" i="9"/>
  <c r="M137" i="9" s="1"/>
  <c r="O137" i="9"/>
  <c r="M138" i="9"/>
  <c r="N138" i="9"/>
  <c r="O138" i="9"/>
  <c r="N139" i="9"/>
  <c r="M139" i="9" s="1"/>
  <c r="O139" i="9"/>
  <c r="N140" i="9"/>
  <c r="M140" i="9" s="1"/>
  <c r="O140" i="9"/>
  <c r="N141" i="9"/>
  <c r="M141" i="9" s="1"/>
  <c r="O141" i="9"/>
  <c r="M142" i="9"/>
  <c r="N142" i="9"/>
  <c r="O142" i="9"/>
  <c r="B144" i="9"/>
  <c r="E144" i="9"/>
  <c r="F144" i="9"/>
  <c r="I144" i="9"/>
  <c r="J144" i="9"/>
  <c r="N144" i="9"/>
  <c r="O144" i="9"/>
  <c r="B145" i="9"/>
  <c r="C145" i="9"/>
  <c r="C144" i="9" s="1"/>
  <c r="D145" i="9"/>
  <c r="D144" i="9" s="1"/>
  <c r="E145" i="9"/>
  <c r="F145" i="9"/>
  <c r="G145" i="9"/>
  <c r="G144" i="9" s="1"/>
  <c r="H145" i="9"/>
  <c r="H144" i="9" s="1"/>
  <c r="I145" i="9"/>
  <c r="J145" i="9"/>
  <c r="K145" i="9"/>
  <c r="K144" i="9" s="1"/>
  <c r="L145" i="9"/>
  <c r="L144" i="9" s="1"/>
  <c r="N145" i="9"/>
  <c r="O145" i="9"/>
  <c r="N146" i="9"/>
  <c r="M146" i="9" s="1"/>
  <c r="O146" i="9"/>
  <c r="N147" i="9"/>
  <c r="M147" i="9" s="1"/>
  <c r="O147" i="9"/>
  <c r="B148" i="9"/>
  <c r="C148" i="9"/>
  <c r="D148" i="9"/>
  <c r="E148" i="9"/>
  <c r="F148" i="9"/>
  <c r="G148" i="9"/>
  <c r="H148" i="9"/>
  <c r="I148" i="9"/>
  <c r="J148" i="9"/>
  <c r="K148" i="9"/>
  <c r="L148" i="9"/>
  <c r="N148" i="9"/>
  <c r="O148" i="9"/>
  <c r="N149" i="9"/>
  <c r="M149" i="9" s="1"/>
  <c r="O149" i="9"/>
  <c r="N150" i="9"/>
  <c r="M150" i="9" s="1"/>
  <c r="O150" i="9"/>
  <c r="C152" i="9"/>
  <c r="G152" i="9"/>
  <c r="K152" i="9"/>
  <c r="N152" i="9"/>
  <c r="O152" i="9"/>
  <c r="B153" i="9"/>
  <c r="B152" i="9" s="1"/>
  <c r="C153" i="9"/>
  <c r="D153" i="9"/>
  <c r="E153" i="9"/>
  <c r="E152" i="9" s="1"/>
  <c r="F153" i="9"/>
  <c r="F152" i="9" s="1"/>
  <c r="G153" i="9"/>
  <c r="H153" i="9"/>
  <c r="I153" i="9"/>
  <c r="I152" i="9" s="1"/>
  <c r="J153" i="9"/>
  <c r="J152" i="9" s="1"/>
  <c r="K153" i="9"/>
  <c r="L153" i="9"/>
  <c r="N153" i="9"/>
  <c r="O153" i="9"/>
  <c r="N154" i="9"/>
  <c r="M154" i="9" s="1"/>
  <c r="O154" i="9"/>
  <c r="M155" i="9"/>
  <c r="N155" i="9"/>
  <c r="O155" i="9"/>
  <c r="N156" i="9"/>
  <c r="M156" i="9" s="1"/>
  <c r="O156" i="9"/>
  <c r="M157" i="9"/>
  <c r="O157" i="9"/>
  <c r="N158" i="9"/>
  <c r="M158" i="9" s="1"/>
  <c r="O158" i="9"/>
  <c r="N159" i="9"/>
  <c r="M159" i="9" s="1"/>
  <c r="O159" i="9"/>
  <c r="N160" i="9"/>
  <c r="M160" i="9" s="1"/>
  <c r="O160" i="9"/>
  <c r="M161" i="9"/>
  <c r="N161" i="9"/>
  <c r="O161" i="9"/>
  <c r="N162" i="9"/>
  <c r="M162" i="9" s="1"/>
  <c r="O162" i="9"/>
  <c r="N163" i="9"/>
  <c r="M163" i="9" s="1"/>
  <c r="O163" i="9"/>
  <c r="N164" i="9"/>
  <c r="M164" i="9" s="1"/>
  <c r="O164" i="9"/>
  <c r="B165" i="9"/>
  <c r="C165" i="9"/>
  <c r="D165" i="9"/>
  <c r="D152" i="9" s="1"/>
  <c r="E165" i="9"/>
  <c r="F165" i="9"/>
  <c r="G165" i="9"/>
  <c r="H165" i="9"/>
  <c r="H152" i="9" s="1"/>
  <c r="I165" i="9"/>
  <c r="J165" i="9"/>
  <c r="K165" i="9"/>
  <c r="L165" i="9"/>
  <c r="L152" i="9" s="1"/>
  <c r="N165" i="9"/>
  <c r="M165" i="9" s="1"/>
  <c r="O165" i="9"/>
  <c r="N166" i="9"/>
  <c r="M166" i="9" s="1"/>
  <c r="O166" i="9"/>
  <c r="N167" i="9"/>
  <c r="M167" i="9" s="1"/>
  <c r="O167" i="9"/>
  <c r="M168" i="9"/>
  <c r="N168" i="9"/>
  <c r="O168" i="9"/>
  <c r="B170" i="9"/>
  <c r="C170" i="9"/>
  <c r="M170" i="9" s="1"/>
  <c r="D170" i="9"/>
  <c r="E170" i="9"/>
  <c r="F170" i="9"/>
  <c r="G170" i="9"/>
  <c r="H170" i="9"/>
  <c r="I170" i="9"/>
  <c r="J170" i="9"/>
  <c r="K170" i="9"/>
  <c r="L170" i="9"/>
  <c r="N170" i="9"/>
  <c r="O170" i="9"/>
  <c r="N171" i="9"/>
  <c r="M171" i="9" s="1"/>
  <c r="O171" i="9"/>
  <c r="B173" i="9"/>
  <c r="F173" i="9"/>
  <c r="H173" i="9"/>
  <c r="L173" i="9"/>
  <c r="N173" i="9"/>
  <c r="O173" i="9"/>
  <c r="N174" i="9"/>
  <c r="M174" i="9" s="1"/>
  <c r="O174" i="9"/>
  <c r="B175" i="9"/>
  <c r="C175" i="9"/>
  <c r="C173" i="9" s="1"/>
  <c r="E175" i="9"/>
  <c r="E173" i="9" s="1"/>
  <c r="F175" i="9"/>
  <c r="H175" i="9"/>
  <c r="I175" i="9"/>
  <c r="I173" i="9" s="1"/>
  <c r="K175" i="9"/>
  <c r="K173" i="9" s="1"/>
  <c r="L175" i="9"/>
  <c r="N176" i="9"/>
  <c r="M176" i="9" s="1"/>
  <c r="O176" i="9"/>
  <c r="N177" i="9"/>
  <c r="M177" i="9" s="1"/>
  <c r="O177" i="9"/>
  <c r="N178" i="9"/>
  <c r="M178" i="9" s="1"/>
  <c r="O178" i="9"/>
  <c r="N180" i="9"/>
  <c r="M180" i="9" s="1"/>
  <c r="O180" i="9"/>
  <c r="M181" i="9"/>
  <c r="N181" i="9"/>
  <c r="O181" i="9"/>
  <c r="B183" i="9"/>
  <c r="C183" i="9"/>
  <c r="D183" i="9"/>
  <c r="E183" i="9"/>
  <c r="G183" i="9"/>
  <c r="H183" i="9"/>
  <c r="I183" i="9"/>
  <c r="J183" i="9"/>
  <c r="K183" i="9"/>
  <c r="L183" i="9"/>
  <c r="N183" i="9"/>
  <c r="O183" i="9"/>
  <c r="F183" i="9"/>
  <c r="B186" i="9"/>
  <c r="C186" i="9"/>
  <c r="D186" i="9"/>
  <c r="E186" i="9"/>
  <c r="F186" i="9"/>
  <c r="G186" i="9"/>
  <c r="H186" i="9"/>
  <c r="I186" i="9"/>
  <c r="J186" i="9"/>
  <c r="K186" i="9"/>
  <c r="L186" i="9"/>
  <c r="N186" i="9"/>
  <c r="M186" i="9" s="1"/>
  <c r="O186" i="9"/>
  <c r="B189" i="9"/>
  <c r="C189" i="9"/>
  <c r="D189" i="9"/>
  <c r="E189" i="9"/>
  <c r="F189" i="9"/>
  <c r="G189" i="9"/>
  <c r="H189" i="9"/>
  <c r="I189" i="9"/>
  <c r="J189" i="9"/>
  <c r="K189" i="9"/>
  <c r="L189" i="9"/>
  <c r="N189" i="9"/>
  <c r="O189" i="9"/>
  <c r="B192" i="9"/>
  <c r="C192" i="9"/>
  <c r="D192" i="9"/>
  <c r="E192" i="9"/>
  <c r="F192" i="9"/>
  <c r="G192" i="9"/>
  <c r="H192" i="9"/>
  <c r="I192" i="9"/>
  <c r="J192" i="9"/>
  <c r="K192" i="9"/>
  <c r="L192" i="9"/>
  <c r="N192" i="9"/>
  <c r="O192" i="9"/>
  <c r="B195" i="9"/>
  <c r="C195" i="9"/>
  <c r="D195" i="9"/>
  <c r="E195" i="9"/>
  <c r="F195" i="9"/>
  <c r="G195" i="9"/>
  <c r="H195" i="9"/>
  <c r="I195" i="9"/>
  <c r="J195" i="9"/>
  <c r="K195" i="9"/>
  <c r="L195" i="9"/>
  <c r="N195" i="9"/>
  <c r="O195" i="9"/>
  <c r="N196" i="9"/>
  <c r="M196" i="9" s="1"/>
  <c r="O196" i="9"/>
  <c r="B198" i="9"/>
  <c r="C198" i="9"/>
  <c r="D198" i="9"/>
  <c r="E198" i="9"/>
  <c r="F198" i="9"/>
  <c r="G198" i="9"/>
  <c r="H198" i="9"/>
  <c r="I198" i="9"/>
  <c r="J198" i="9"/>
  <c r="K198" i="9"/>
  <c r="L198" i="9"/>
  <c r="N198" i="9"/>
  <c r="M198" i="9" s="1"/>
  <c r="O198" i="9"/>
  <c r="N199" i="9"/>
  <c r="M199" i="9" s="1"/>
  <c r="O199" i="9"/>
  <c r="N201" i="9"/>
  <c r="O201" i="9"/>
  <c r="O19" i="9"/>
  <c r="B13" i="9"/>
  <c r="C13" i="9"/>
  <c r="D13" i="9"/>
  <c r="E13" i="9"/>
  <c r="F13" i="9"/>
  <c r="G13" i="9"/>
  <c r="H13" i="9"/>
  <c r="I13" i="9"/>
  <c r="J13" i="9"/>
  <c r="K13" i="9"/>
  <c r="L13" i="9"/>
  <c r="L12" i="9"/>
  <c r="K12" i="9"/>
  <c r="J12" i="9"/>
  <c r="I12" i="9"/>
  <c r="H12" i="9"/>
  <c r="G12" i="9"/>
  <c r="F12" i="9"/>
  <c r="E12" i="9"/>
  <c r="D12" i="9"/>
  <c r="G9" i="16"/>
  <c r="E36" i="16"/>
  <c r="H3" i="11"/>
  <c r="G3" i="11"/>
  <c r="F3" i="11"/>
  <c r="E3" i="11"/>
  <c r="D3" i="11"/>
  <c r="C3" i="11"/>
  <c r="I2" i="11"/>
  <c r="G76" i="22"/>
  <c r="H76" i="22"/>
  <c r="I76" i="22"/>
  <c r="J76" i="22"/>
  <c r="K76" i="22"/>
  <c r="F76" i="22"/>
  <c r="E76" i="22"/>
  <c r="D76" i="22"/>
  <c r="K73" i="22"/>
  <c r="J73" i="22"/>
  <c r="I73" i="22"/>
  <c r="H73" i="22"/>
  <c r="G73" i="22"/>
  <c r="F73" i="22"/>
  <c r="E73" i="22"/>
  <c r="D73" i="22"/>
  <c r="J72" i="22"/>
  <c r="G71" i="22"/>
  <c r="H71" i="22"/>
  <c r="I71" i="22"/>
  <c r="J71" i="22"/>
  <c r="K71" i="22"/>
  <c r="F71" i="22"/>
  <c r="E71" i="22"/>
  <c r="D71" i="22"/>
  <c r="H69" i="22"/>
  <c r="J69" i="22"/>
  <c r="K69" i="22"/>
  <c r="J68" i="22"/>
  <c r="K68" i="22"/>
  <c r="G65" i="22"/>
  <c r="H65" i="22"/>
  <c r="I65" i="22"/>
  <c r="J65" i="22"/>
  <c r="K65" i="22"/>
  <c r="E65" i="22"/>
  <c r="D65" i="22"/>
  <c r="J64" i="22"/>
  <c r="K63" i="22"/>
  <c r="J63" i="22"/>
  <c r="I63" i="22"/>
  <c r="H63" i="22"/>
  <c r="G63" i="22"/>
  <c r="E63" i="22"/>
  <c r="D63" i="22"/>
  <c r="I62" i="22"/>
  <c r="H62" i="22"/>
  <c r="G62" i="22"/>
  <c r="H61" i="22"/>
  <c r="I61" i="22"/>
  <c r="F62" i="22"/>
  <c r="E62" i="22"/>
  <c r="D62" i="22"/>
  <c r="G61" i="22"/>
  <c r="F61" i="22"/>
  <c r="E61" i="22"/>
  <c r="D61" i="22"/>
  <c r="I60" i="22"/>
  <c r="H60" i="22"/>
  <c r="G60" i="22"/>
  <c r="E59" i="22"/>
  <c r="D59" i="22"/>
  <c r="I57" i="22"/>
  <c r="H57" i="22"/>
  <c r="G57" i="22"/>
  <c r="D57" i="22"/>
  <c r="M164" i="18"/>
  <c r="H159" i="18"/>
  <c r="H153" i="18"/>
  <c r="H150" i="18"/>
  <c r="D52" i="22"/>
  <c r="D54" i="22"/>
  <c r="D55" i="22"/>
  <c r="E48" i="22"/>
  <c r="D48" i="22"/>
  <c r="J2" i="22"/>
  <c r="J3" i="20"/>
  <c r="I3" i="20"/>
  <c r="I3" i="18"/>
  <c r="J3" i="18"/>
  <c r="I2" i="14"/>
  <c r="C3" i="14"/>
  <c r="D3" i="14"/>
  <c r="E3" i="14"/>
  <c r="F3" i="14"/>
  <c r="G3" i="14"/>
  <c r="H3" i="14"/>
  <c r="C36" i="20"/>
  <c r="H26" i="20"/>
  <c r="D26" i="20"/>
  <c r="C15" i="20"/>
  <c r="I2" i="20"/>
  <c r="H146" i="18"/>
  <c r="H19" i="19"/>
  <c r="G36" i="16" s="1"/>
  <c r="M192" i="9" l="1"/>
  <c r="M189" i="9"/>
  <c r="M183" i="9"/>
  <c r="D19" i="16"/>
  <c r="M86" i="9"/>
  <c r="E98" i="8"/>
  <c r="I98" i="8"/>
  <c r="C119" i="8"/>
  <c r="C118" i="8" s="1"/>
  <c r="K119" i="8"/>
  <c r="K118" i="8" s="1"/>
  <c r="F119" i="8"/>
  <c r="F131" i="8"/>
  <c r="J131" i="8"/>
  <c r="J118" i="8" s="1"/>
  <c r="D139" i="8"/>
  <c r="E12" i="8"/>
  <c r="I12" i="8"/>
  <c r="C26" i="8"/>
  <c r="G26" i="8"/>
  <c r="K26" i="8"/>
  <c r="F26" i="8"/>
  <c r="J26" i="8"/>
  <c r="E44" i="8"/>
  <c r="I44" i="8"/>
  <c r="D44" i="8"/>
  <c r="H44" i="8"/>
  <c r="C62" i="8"/>
  <c r="G62" i="8"/>
  <c r="K62" i="8"/>
  <c r="F62" i="8"/>
  <c r="J62" i="8"/>
  <c r="D75" i="8"/>
  <c r="D74" i="8" s="1"/>
  <c r="C103" i="8"/>
  <c r="G103" i="8"/>
  <c r="K103" i="8"/>
  <c r="M195" i="9"/>
  <c r="M148" i="9"/>
  <c r="H62" i="8"/>
  <c r="C110" i="4"/>
  <c r="J110" i="4"/>
  <c r="H118" i="4"/>
  <c r="D7" i="8"/>
  <c r="H7" i="8"/>
  <c r="E7" i="8"/>
  <c r="E16" i="8"/>
  <c r="I16" i="8"/>
  <c r="I6" i="8" s="1"/>
  <c r="D16" i="8"/>
  <c r="H16" i="8"/>
  <c r="F37" i="8"/>
  <c r="J37" i="8"/>
  <c r="E52" i="8"/>
  <c r="I52" i="8"/>
  <c r="D52" i="8"/>
  <c r="H52" i="8"/>
  <c r="C68" i="8"/>
  <c r="G68" i="8"/>
  <c r="K68" i="8"/>
  <c r="E75" i="8"/>
  <c r="E74" i="8" s="1"/>
  <c r="I75" i="8"/>
  <c r="G110" i="8"/>
  <c r="K110" i="8"/>
  <c r="E7" i="4"/>
  <c r="F37" i="4"/>
  <c r="J37" i="4"/>
  <c r="E37" i="4"/>
  <c r="I37" i="4"/>
  <c r="I6" i="4" s="1"/>
  <c r="D37" i="4"/>
  <c r="H37" i="4"/>
  <c r="C37" i="4"/>
  <c r="D139" i="4"/>
  <c r="C139" i="4"/>
  <c r="D12" i="4"/>
  <c r="H12" i="4"/>
  <c r="H6" i="4" s="1"/>
  <c r="H167" i="4" s="1"/>
  <c r="C44" i="4"/>
  <c r="G44" i="4"/>
  <c r="K44" i="4"/>
  <c r="F44" i="4"/>
  <c r="J44" i="4"/>
  <c r="E44" i="4"/>
  <c r="I44" i="4"/>
  <c r="E75" i="4"/>
  <c r="E74" i="4" s="1"/>
  <c r="I75" i="4"/>
  <c r="I74" i="4" s="1"/>
  <c r="D75" i="4"/>
  <c r="D74" i="4" s="1"/>
  <c r="H75" i="4"/>
  <c r="H74" i="4" s="1"/>
  <c r="C75" i="4"/>
  <c r="C74" i="4" s="1"/>
  <c r="G75" i="4"/>
  <c r="G74" i="4" s="1"/>
  <c r="K75" i="4"/>
  <c r="K74" i="4" s="1"/>
  <c r="J75" i="4"/>
  <c r="J74" i="4" s="1"/>
  <c r="F131" i="4"/>
  <c r="F118" i="4" s="1"/>
  <c r="J131" i="4"/>
  <c r="E131" i="4"/>
  <c r="I131" i="4"/>
  <c r="D131" i="4"/>
  <c r="D118" i="4" s="1"/>
  <c r="H131" i="4"/>
  <c r="F7" i="8"/>
  <c r="J7" i="8"/>
  <c r="J6" i="8" s="1"/>
  <c r="C16" i="8"/>
  <c r="G16" i="8"/>
  <c r="G6" i="8" s="1"/>
  <c r="G167" i="8" s="1"/>
  <c r="K16" i="8"/>
  <c r="K6" i="8" s="1"/>
  <c r="K167" i="8" s="1"/>
  <c r="D37" i="8"/>
  <c r="H37" i="8"/>
  <c r="C37" i="8"/>
  <c r="G37" i="8"/>
  <c r="K37" i="8"/>
  <c r="C52" i="8"/>
  <c r="G52" i="8"/>
  <c r="K52" i="8"/>
  <c r="E68" i="8"/>
  <c r="I68" i="8"/>
  <c r="D68" i="8"/>
  <c r="H68" i="8"/>
  <c r="C75" i="8"/>
  <c r="C74" i="8" s="1"/>
  <c r="G75" i="8"/>
  <c r="G74" i="8" s="1"/>
  <c r="K75" i="8"/>
  <c r="K74" i="8" s="1"/>
  <c r="F75" i="8"/>
  <c r="F74" i="8" s="1"/>
  <c r="J75" i="8"/>
  <c r="J74" i="8" s="1"/>
  <c r="E111" i="8"/>
  <c r="E110" i="8" s="1"/>
  <c r="I111" i="8"/>
  <c r="I110" i="8" s="1"/>
  <c r="D119" i="8"/>
  <c r="D118" i="8" s="1"/>
  <c r="H119" i="8"/>
  <c r="H118" i="8" s="1"/>
  <c r="C52" i="4"/>
  <c r="G52" i="4"/>
  <c r="K52" i="4"/>
  <c r="F52" i="4"/>
  <c r="J52" i="4"/>
  <c r="E52" i="4"/>
  <c r="I52" i="4"/>
  <c r="E62" i="4"/>
  <c r="I62" i="4"/>
  <c r="D62" i="4"/>
  <c r="H62" i="4"/>
  <c r="C62" i="4"/>
  <c r="G62" i="4"/>
  <c r="K62" i="4"/>
  <c r="J62" i="4"/>
  <c r="C68" i="4"/>
  <c r="G68" i="4"/>
  <c r="K68" i="4"/>
  <c r="F68" i="4"/>
  <c r="J68" i="4"/>
  <c r="E68" i="4"/>
  <c r="I68" i="4"/>
  <c r="D68" i="4"/>
  <c r="K118" i="4"/>
  <c r="J118" i="4"/>
  <c r="E118" i="4"/>
  <c r="I118" i="4"/>
  <c r="D6" i="4"/>
  <c r="C12" i="4"/>
  <c r="G12" i="4"/>
  <c r="G6" i="4" s="1"/>
  <c r="G167" i="4" s="1"/>
  <c r="K12" i="4"/>
  <c r="K6" i="4" s="1"/>
  <c r="F12" i="4"/>
  <c r="F6" i="4" s="1"/>
  <c r="J12" i="4"/>
  <c r="C6" i="8"/>
  <c r="C167" i="8" s="1"/>
  <c r="J167" i="7"/>
  <c r="F167" i="7"/>
  <c r="I167" i="7"/>
  <c r="E167" i="7"/>
  <c r="H167" i="7"/>
  <c r="D167" i="7"/>
  <c r="K167" i="7"/>
  <c r="G167" i="7"/>
  <c r="C167" i="7"/>
  <c r="M153" i="9"/>
  <c r="M108" i="9"/>
  <c r="F201" i="9"/>
  <c r="B201" i="9"/>
  <c r="L201" i="9"/>
  <c r="H201" i="9"/>
  <c r="M40" i="9"/>
  <c r="M152" i="9"/>
  <c r="M144" i="9"/>
  <c r="I201" i="9"/>
  <c r="E201" i="9"/>
  <c r="K201" i="9"/>
  <c r="C201" i="9"/>
  <c r="M238" i="9"/>
  <c r="M109" i="9"/>
  <c r="M145" i="9"/>
  <c r="I2" i="19"/>
  <c r="J6" i="4" l="1"/>
  <c r="J167" i="4" s="1"/>
  <c r="C6" i="4"/>
  <c r="C167" i="4" s="1"/>
  <c r="E167" i="4"/>
  <c r="J167" i="8"/>
  <c r="E6" i="8"/>
  <c r="E167" i="8" s="1"/>
  <c r="F118" i="8"/>
  <c r="I167" i="4"/>
  <c r="F6" i="8"/>
  <c r="I74" i="8"/>
  <c r="I167" i="8" s="1"/>
  <c r="H6" i="8"/>
  <c r="H167" i="8" s="1"/>
  <c r="K167" i="4"/>
  <c r="D167" i="4"/>
  <c r="E6" i="4"/>
  <c r="D6" i="8"/>
  <c r="D167" i="8" s="1"/>
  <c r="F167" i="4"/>
  <c r="F167" i="8" l="1"/>
  <c r="E28" i="17"/>
  <c r="F49" i="22" s="1"/>
  <c r="D28" i="17"/>
  <c r="E49" i="22" s="1"/>
  <c r="C12" i="17"/>
  <c r="C28" i="17"/>
  <c r="D49" i="22" s="1"/>
  <c r="F2" i="18" l="1"/>
  <c r="E2" i="18"/>
  <c r="D2" i="18"/>
  <c r="C2" i="18"/>
  <c r="C33" i="17"/>
  <c r="J27" i="17"/>
  <c r="K50" i="22" s="1"/>
  <c r="I27" i="17"/>
  <c r="J50" i="22" s="1"/>
  <c r="G27" i="17"/>
  <c r="H50" i="22" s="1"/>
  <c r="F27" i="17"/>
  <c r="G50" i="22" s="1"/>
  <c r="E27" i="17"/>
  <c r="F50" i="22" s="1"/>
  <c r="D27" i="17"/>
  <c r="E50" i="22" s="1"/>
  <c r="C27" i="17"/>
  <c r="D50" i="22" s="1"/>
  <c r="J24" i="17"/>
  <c r="I24" i="17"/>
  <c r="G24" i="17"/>
  <c r="F24" i="17"/>
  <c r="G67" i="22" s="1"/>
  <c r="E24" i="17"/>
  <c r="D24" i="17"/>
  <c r="C24" i="17"/>
  <c r="C19" i="17"/>
  <c r="G69" i="22"/>
  <c r="E69" i="22"/>
  <c r="C18" i="17"/>
  <c r="D69" i="22" s="1"/>
  <c r="K67" i="22" l="1"/>
  <c r="J35" i="17"/>
  <c r="K51" i="22" s="1"/>
  <c r="K74" i="22"/>
  <c r="J74" i="22"/>
  <c r="I35" i="17"/>
  <c r="J51" i="22" s="1"/>
  <c r="J67" i="22"/>
  <c r="H74" i="22"/>
  <c r="G35" i="17"/>
  <c r="H51" i="22" s="1"/>
  <c r="H67" i="22"/>
  <c r="H64" i="22"/>
  <c r="H72" i="22"/>
  <c r="F74" i="22"/>
  <c r="F67" i="22"/>
  <c r="E35" i="17"/>
  <c r="F51" i="22" s="1"/>
  <c r="F72" i="22"/>
  <c r="D35" i="17"/>
  <c r="E51" i="22" s="1"/>
  <c r="E67" i="22"/>
  <c r="E74" i="22"/>
  <c r="E64" i="22"/>
  <c r="E72" i="22"/>
  <c r="D72" i="22"/>
  <c r="D64" i="22"/>
  <c r="D67" i="22"/>
  <c r="D74" i="22"/>
  <c r="C35" i="17"/>
  <c r="D51" i="22" s="1"/>
  <c r="D7" i="22" s="1"/>
  <c r="G74" i="22"/>
  <c r="F35" i="17"/>
  <c r="G51" i="22" s="1"/>
  <c r="G72" i="22"/>
  <c r="G64" i="22"/>
  <c r="E10" i="16"/>
  <c r="I72" i="22" l="1"/>
  <c r="I64" i="22"/>
  <c r="H19" i="16"/>
  <c r="E18" i="16" l="1"/>
  <c r="E19" i="16" s="1"/>
  <c r="G13" i="16" l="1"/>
  <c r="G17" i="16"/>
  <c r="G11" i="16"/>
  <c r="H24" i="17" s="1"/>
  <c r="G7" i="16"/>
  <c r="I38" i="16"/>
  <c r="I31" i="16"/>
  <c r="I30" i="16"/>
  <c r="I28" i="16"/>
  <c r="I27" i="16"/>
  <c r="I23" i="16"/>
  <c r="I21" i="16"/>
  <c r="I20" i="16"/>
  <c r="J18" i="20"/>
  <c r="I42" i="16" s="1"/>
  <c r="I16" i="16"/>
  <c r="I15" i="16"/>
  <c r="I14" i="16"/>
  <c r="I12" i="16"/>
  <c r="I6" i="16"/>
  <c r="I5" i="16"/>
  <c r="F18" i="20"/>
  <c r="E42" i="16" s="1"/>
  <c r="K18" i="20"/>
  <c r="J42" i="16" s="1"/>
  <c r="I18" i="20"/>
  <c r="H42" i="16" s="1"/>
  <c r="G18" i="20"/>
  <c r="F42" i="16" s="1"/>
  <c r="E18" i="20"/>
  <c r="D42" i="16" s="1"/>
  <c r="N19" i="9" l="1"/>
  <c r="I69" i="22"/>
  <c r="I39" i="22" s="1"/>
  <c r="N28" i="9"/>
  <c r="H27" i="17"/>
  <c r="I50" i="22" s="1"/>
  <c r="N25" i="9"/>
  <c r="I67" i="22"/>
  <c r="E38" i="20"/>
  <c r="H18" i="20"/>
  <c r="G42" i="16" s="1"/>
  <c r="N34" i="9"/>
  <c r="I32" i="16"/>
  <c r="J22" i="22"/>
  <c r="I22" i="22"/>
  <c r="H22" i="22"/>
  <c r="G22" i="22"/>
  <c r="F22" i="22"/>
  <c r="E22" i="22"/>
  <c r="E75" i="22"/>
  <c r="F75" i="22" s="1"/>
  <c r="G75" i="22" s="1"/>
  <c r="H75" i="22" s="1"/>
  <c r="I75" i="22" s="1"/>
  <c r="J75" i="22" s="1"/>
  <c r="K75" i="22" s="1"/>
  <c r="L41" i="22"/>
  <c r="D41" i="22"/>
  <c r="L71" i="22"/>
  <c r="H40" i="22"/>
  <c r="F40" i="22"/>
  <c r="L39" i="22"/>
  <c r="K39" i="22"/>
  <c r="J39" i="22"/>
  <c r="H39" i="22"/>
  <c r="G39" i="22"/>
  <c r="F39" i="22"/>
  <c r="E39" i="22"/>
  <c r="D39" i="22"/>
  <c r="A67" i="22"/>
  <c r="A66" i="22"/>
  <c r="L65" i="22"/>
  <c r="G16" i="22"/>
  <c r="L62" i="22"/>
  <c r="K62" i="22"/>
  <c r="J62" i="22"/>
  <c r="L61" i="22"/>
  <c r="K61" i="22"/>
  <c r="J61" i="22"/>
  <c r="L60" i="22"/>
  <c r="K60" i="22"/>
  <c r="J60" i="22"/>
  <c r="F60" i="22"/>
  <c r="E60" i="22"/>
  <c r="D60" i="22"/>
  <c r="A60" i="22"/>
  <c r="L59" i="22"/>
  <c r="K59" i="22"/>
  <c r="J59" i="22"/>
  <c r="I59" i="22"/>
  <c r="I12" i="22" s="1"/>
  <c r="H59" i="22"/>
  <c r="G59" i="22"/>
  <c r="A59" i="22"/>
  <c r="A58" i="22"/>
  <c r="L57" i="22"/>
  <c r="K57" i="22"/>
  <c r="J57" i="22"/>
  <c r="A57" i="22"/>
  <c r="L55" i="22"/>
  <c r="K55" i="22"/>
  <c r="J55" i="22"/>
  <c r="I55" i="22"/>
  <c r="H55" i="22"/>
  <c r="G55" i="22"/>
  <c r="F55" i="22"/>
  <c r="E55" i="22"/>
  <c r="L54" i="22"/>
  <c r="K54" i="22"/>
  <c r="J54" i="22"/>
  <c r="I54" i="22"/>
  <c r="H54" i="22"/>
  <c r="G54" i="22"/>
  <c r="F54" i="22"/>
  <c r="E54" i="22"/>
  <c r="L52" i="22"/>
  <c r="K52" i="22"/>
  <c r="J52" i="22"/>
  <c r="I52" i="22"/>
  <c r="H52" i="22"/>
  <c r="G52" i="22"/>
  <c r="F52" i="22"/>
  <c r="E52" i="22"/>
  <c r="A52" i="22"/>
  <c r="A51" i="22"/>
  <c r="A50" i="22"/>
  <c r="G7" i="22"/>
  <c r="A49" i="22"/>
  <c r="A48" i="22"/>
  <c r="L47" i="22"/>
  <c r="K47" i="22"/>
  <c r="J47" i="22"/>
  <c r="I47" i="22"/>
  <c r="H47" i="22"/>
  <c r="G47" i="22"/>
  <c r="F47" i="22"/>
  <c r="E47" i="22"/>
  <c r="D47" i="22"/>
  <c r="A47" i="22"/>
  <c r="L35" i="22"/>
  <c r="K35" i="22"/>
  <c r="J35" i="22"/>
  <c r="I35" i="22"/>
  <c r="H35" i="22"/>
  <c r="G35" i="22"/>
  <c r="F35" i="22"/>
  <c r="E35" i="22"/>
  <c r="D35" i="22"/>
  <c r="L22" i="22"/>
  <c r="K22" i="22"/>
  <c r="D22" i="22"/>
  <c r="I3" i="22"/>
  <c r="H3" i="22"/>
  <c r="G3" i="22"/>
  <c r="F3" i="22"/>
  <c r="E3" i="22"/>
  <c r="D3" i="22"/>
  <c r="C2" i="22"/>
  <c r="H35" i="17" l="1"/>
  <c r="I51" i="22" s="1"/>
  <c r="I74" i="22"/>
  <c r="L18" i="22"/>
  <c r="I14" i="22"/>
  <c r="F41" i="22"/>
  <c r="E12" i="22"/>
  <c r="K14" i="22"/>
  <c r="F7" i="22"/>
  <c r="H13" i="22"/>
  <c r="L36" i="22"/>
  <c r="L37" i="22"/>
  <c r="E13" i="22"/>
  <c r="D14" i="22"/>
  <c r="L14" i="22"/>
  <c r="J16" i="22"/>
  <c r="J40" i="22"/>
  <c r="H41" i="22"/>
  <c r="G41" i="22"/>
  <c r="K7" i="22"/>
  <c r="G12" i="22"/>
  <c r="J13" i="22"/>
  <c r="E16" i="22"/>
  <c r="D40" i="22"/>
  <c r="L40" i="22"/>
  <c r="J41" i="22"/>
  <c r="K13" i="22"/>
  <c r="D13" i="22"/>
  <c r="L13" i="22"/>
  <c r="E14" i="22"/>
  <c r="G40" i="22"/>
  <c r="E41" i="22"/>
  <c r="H14" i="22"/>
  <c r="L34" i="22"/>
  <c r="G14" i="22"/>
  <c r="I16" i="22"/>
  <c r="I7" i="22"/>
  <c r="D16" i="22"/>
  <c r="I41" i="22"/>
  <c r="E40" i="22"/>
  <c r="K41" i="22"/>
  <c r="F14" i="22"/>
  <c r="I13" i="22"/>
  <c r="H12" i="22"/>
  <c r="J12" i="22"/>
  <c r="J7" i="22"/>
  <c r="D12" i="22"/>
  <c r="L12" i="22"/>
  <c r="J14" i="22"/>
  <c r="G13" i="22"/>
  <c r="H7" i="22"/>
  <c r="K12" i="22"/>
  <c r="E7" i="22"/>
  <c r="I40" i="22"/>
  <c r="L7" i="22"/>
  <c r="G12" i="19" l="1"/>
  <c r="H12" i="19"/>
  <c r="G24" i="19"/>
  <c r="H24" i="19"/>
  <c r="G34" i="19"/>
  <c r="G40" i="19" s="1"/>
  <c r="H34" i="19"/>
  <c r="H40" i="19" s="1"/>
  <c r="G39" i="19"/>
  <c r="H39" i="19"/>
  <c r="G48" i="19"/>
  <c r="H48" i="19"/>
  <c r="B25" i="9"/>
  <c r="C25" i="9" s="1"/>
  <c r="D25" i="9" s="1"/>
  <c r="E25" i="9" s="1"/>
  <c r="F25" i="9" s="1"/>
  <c r="G25" i="9" s="1"/>
  <c r="H25" i="9" s="1"/>
  <c r="I25" i="9" s="1"/>
  <c r="J25" i="9" s="1"/>
  <c r="K25" i="9" s="1"/>
  <c r="L25" i="9" s="1"/>
  <c r="O26" i="9"/>
  <c r="D26" i="9"/>
  <c r="G26" i="9" s="1"/>
  <c r="J26" i="9" s="1"/>
  <c r="O28" i="9"/>
  <c r="B28" i="9"/>
  <c r="C28" i="9" s="1"/>
  <c r="D28" i="9" s="1"/>
  <c r="E28" i="9" s="1"/>
  <c r="F28" i="9" s="1"/>
  <c r="G28" i="9" s="1"/>
  <c r="H28" i="9" s="1"/>
  <c r="I28" i="9" s="1"/>
  <c r="J28" i="9" s="1"/>
  <c r="K28" i="9" s="1"/>
  <c r="L28" i="9" s="1"/>
  <c r="H25" i="19" l="1"/>
  <c r="G25" i="19"/>
  <c r="C10" i="10"/>
  <c r="C20" i="10"/>
  <c r="G42" i="19" l="1"/>
  <c r="H48" i="22"/>
  <c r="H42" i="19"/>
  <c r="I48" i="22"/>
  <c r="M13" i="9"/>
  <c r="K29" i="11"/>
  <c r="E29" i="11"/>
  <c r="A2" i="20" l="1"/>
  <c r="B2" i="20"/>
  <c r="C3" i="20"/>
  <c r="D3" i="20"/>
  <c r="E3" i="20"/>
  <c r="F3" i="20"/>
  <c r="G3" i="20"/>
  <c r="H3" i="20"/>
  <c r="C18" i="20"/>
  <c r="B42" i="16" s="1"/>
  <c r="D18" i="20"/>
  <c r="C42" i="16" s="1"/>
  <c r="C27" i="20"/>
  <c r="D27" i="20"/>
  <c r="E27" i="20"/>
  <c r="F27" i="20"/>
  <c r="G27" i="20"/>
  <c r="H27" i="20"/>
  <c r="I27" i="20"/>
  <c r="J27" i="20"/>
  <c r="K27" i="20"/>
  <c r="D36" i="20"/>
  <c r="E36" i="20"/>
  <c r="F36" i="20"/>
  <c r="G36" i="20"/>
  <c r="H36" i="20"/>
  <c r="I36" i="20"/>
  <c r="J36" i="20"/>
  <c r="K36" i="20"/>
  <c r="A2" i="19"/>
  <c r="B2" i="19"/>
  <c r="C3" i="19"/>
  <c r="D3" i="19"/>
  <c r="E3" i="19"/>
  <c r="F3" i="19"/>
  <c r="G3" i="19"/>
  <c r="H3" i="19"/>
  <c r="E12" i="19"/>
  <c r="F12" i="19"/>
  <c r="I12" i="19"/>
  <c r="J12" i="19"/>
  <c r="K12" i="19"/>
  <c r="E24" i="19"/>
  <c r="F24" i="19"/>
  <c r="I24" i="19"/>
  <c r="J24" i="19"/>
  <c r="K24" i="19"/>
  <c r="D37" i="16"/>
  <c r="F34" i="19"/>
  <c r="I34" i="19"/>
  <c r="J34" i="19"/>
  <c r="K34" i="19"/>
  <c r="E39" i="19"/>
  <c r="F39" i="19"/>
  <c r="I39" i="19"/>
  <c r="J39" i="19"/>
  <c r="K39" i="19"/>
  <c r="E48" i="19"/>
  <c r="D39" i="16" s="1"/>
  <c r="I48" i="19"/>
  <c r="J48" i="19"/>
  <c r="K48" i="19"/>
  <c r="J4" i="12"/>
  <c r="J177" i="18"/>
  <c r="K177" i="18"/>
  <c r="I177" i="18"/>
  <c r="C140" i="18"/>
  <c r="D140" i="18"/>
  <c r="E140" i="18"/>
  <c r="E139" i="18" s="1"/>
  <c r="F140" i="18"/>
  <c r="F139" i="18" s="1"/>
  <c r="G140" i="18"/>
  <c r="G139" i="18" s="1"/>
  <c r="H140" i="18"/>
  <c r="H139" i="18" s="1"/>
  <c r="I140" i="18"/>
  <c r="I139" i="18" s="1"/>
  <c r="J140" i="18"/>
  <c r="J139" i="18" s="1"/>
  <c r="K140" i="18"/>
  <c r="K139" i="18" s="1"/>
  <c r="C142" i="18"/>
  <c r="D142" i="18"/>
  <c r="E142" i="18"/>
  <c r="F142" i="18"/>
  <c r="G142" i="18"/>
  <c r="H142" i="18"/>
  <c r="I142" i="18"/>
  <c r="J142" i="18"/>
  <c r="K142" i="18"/>
  <c r="C143" i="18"/>
  <c r="D143" i="18"/>
  <c r="E143" i="18"/>
  <c r="F143" i="18"/>
  <c r="G143" i="18"/>
  <c r="H143" i="18"/>
  <c r="I143" i="18"/>
  <c r="J143" i="18"/>
  <c r="K143" i="18"/>
  <c r="C144" i="18"/>
  <c r="D144" i="18"/>
  <c r="E144" i="18"/>
  <c r="F144" i="18"/>
  <c r="G144" i="18"/>
  <c r="H144" i="18"/>
  <c r="I144" i="18"/>
  <c r="J144" i="18"/>
  <c r="K144" i="18"/>
  <c r="C146" i="18"/>
  <c r="D146" i="18"/>
  <c r="E146" i="18"/>
  <c r="F146" i="18"/>
  <c r="G146" i="18"/>
  <c r="I146" i="18"/>
  <c r="J146" i="18"/>
  <c r="K146" i="18"/>
  <c r="C147" i="18"/>
  <c r="D147" i="18"/>
  <c r="E147" i="18"/>
  <c r="F147" i="18"/>
  <c r="G147" i="18"/>
  <c r="H147" i="18"/>
  <c r="I147" i="18"/>
  <c r="J147" i="18"/>
  <c r="K147" i="18"/>
  <c r="A2" i="18"/>
  <c r="B2" i="18"/>
  <c r="I2" i="18"/>
  <c r="C3" i="18"/>
  <c r="D3" i="18"/>
  <c r="E3" i="18"/>
  <c r="F3" i="18"/>
  <c r="G3" i="18"/>
  <c r="H3" i="18"/>
  <c r="C8" i="18"/>
  <c r="D8" i="18"/>
  <c r="E8" i="18"/>
  <c r="F8" i="18"/>
  <c r="G8" i="18"/>
  <c r="H8" i="18"/>
  <c r="I8" i="18"/>
  <c r="J8" i="18"/>
  <c r="K8" i="18"/>
  <c r="C9" i="18"/>
  <c r="D9" i="18"/>
  <c r="E9" i="18"/>
  <c r="F9" i="18"/>
  <c r="G9" i="18"/>
  <c r="H9" i="18"/>
  <c r="I9" i="18"/>
  <c r="J9" i="18"/>
  <c r="K9" i="18"/>
  <c r="C10" i="18"/>
  <c r="D10" i="18"/>
  <c r="E10" i="18"/>
  <c r="F10" i="18"/>
  <c r="G10" i="18"/>
  <c r="H10" i="18"/>
  <c r="I10" i="18"/>
  <c r="J10" i="18"/>
  <c r="K10" i="18"/>
  <c r="C11" i="18"/>
  <c r="D11" i="18"/>
  <c r="E11" i="18"/>
  <c r="F11" i="18"/>
  <c r="G11" i="18"/>
  <c r="H11" i="18"/>
  <c r="I11" i="18"/>
  <c r="J11" i="18"/>
  <c r="K11" i="18"/>
  <c r="C13" i="18"/>
  <c r="D13" i="18"/>
  <c r="E13" i="18"/>
  <c r="F13" i="18"/>
  <c r="G13" i="18"/>
  <c r="H13" i="18"/>
  <c r="I13" i="18"/>
  <c r="J13" i="18"/>
  <c r="K13" i="18"/>
  <c r="C14" i="18"/>
  <c r="D14" i="18"/>
  <c r="E14" i="18"/>
  <c r="F14" i="18"/>
  <c r="G14" i="18"/>
  <c r="H14" i="18"/>
  <c r="I14" i="18"/>
  <c r="J14" i="18"/>
  <c r="K14" i="18"/>
  <c r="C15" i="18"/>
  <c r="D15" i="18"/>
  <c r="E15" i="18"/>
  <c r="F15" i="18"/>
  <c r="G15" i="18"/>
  <c r="H15" i="18"/>
  <c r="I15" i="18"/>
  <c r="J15" i="18"/>
  <c r="K15" i="18"/>
  <c r="C17" i="18"/>
  <c r="D17" i="18"/>
  <c r="E17" i="18"/>
  <c r="F17" i="18"/>
  <c r="G17" i="18"/>
  <c r="H17" i="18"/>
  <c r="I17" i="18"/>
  <c r="J17" i="18"/>
  <c r="K17" i="18"/>
  <c r="C18" i="18"/>
  <c r="D18" i="18"/>
  <c r="E18" i="18"/>
  <c r="F18" i="18"/>
  <c r="G18" i="18"/>
  <c r="H18" i="18"/>
  <c r="I18" i="18"/>
  <c r="J18" i="18"/>
  <c r="K18" i="18"/>
  <c r="C19" i="18"/>
  <c r="D19" i="18"/>
  <c r="E19" i="18"/>
  <c r="F19" i="18"/>
  <c r="G19" i="18"/>
  <c r="H19" i="18"/>
  <c r="I19" i="18"/>
  <c r="J19" i="18"/>
  <c r="K19" i="18"/>
  <c r="C20" i="18"/>
  <c r="D20" i="18"/>
  <c r="E20" i="18"/>
  <c r="F20" i="18"/>
  <c r="G20" i="18"/>
  <c r="H20" i="18"/>
  <c r="I20" i="18"/>
  <c r="J20" i="18"/>
  <c r="K20" i="18"/>
  <c r="C21" i="18"/>
  <c r="D21" i="18"/>
  <c r="E21" i="18"/>
  <c r="F21" i="18"/>
  <c r="G21" i="18"/>
  <c r="H21" i="18"/>
  <c r="I21" i="18"/>
  <c r="J21" i="18"/>
  <c r="K21" i="18"/>
  <c r="C22" i="18"/>
  <c r="D22" i="18"/>
  <c r="E22" i="18"/>
  <c r="F22" i="18"/>
  <c r="G22" i="18"/>
  <c r="H22" i="18"/>
  <c r="I22" i="18"/>
  <c r="J22" i="18"/>
  <c r="K22" i="18"/>
  <c r="C23" i="18"/>
  <c r="D23" i="18"/>
  <c r="E23" i="18"/>
  <c r="F23" i="18"/>
  <c r="G23" i="18"/>
  <c r="H23" i="18"/>
  <c r="I23" i="18"/>
  <c r="J23" i="18"/>
  <c r="K23" i="18"/>
  <c r="C24" i="18"/>
  <c r="D24" i="18"/>
  <c r="E24" i="18"/>
  <c r="F24" i="18"/>
  <c r="G24" i="18"/>
  <c r="H24" i="18"/>
  <c r="I24" i="18"/>
  <c r="J24" i="18"/>
  <c r="K24" i="18"/>
  <c r="C25" i="18"/>
  <c r="D25" i="18"/>
  <c r="E25" i="18"/>
  <c r="F25" i="18"/>
  <c r="G25" i="18"/>
  <c r="H25" i="18"/>
  <c r="I25" i="18"/>
  <c r="J25" i="18"/>
  <c r="K25" i="18"/>
  <c r="C27" i="18"/>
  <c r="D27" i="18"/>
  <c r="E27" i="18"/>
  <c r="F27" i="18"/>
  <c r="G27" i="18"/>
  <c r="H27" i="18"/>
  <c r="I27" i="18"/>
  <c r="J27" i="18"/>
  <c r="K27" i="18"/>
  <c r="C28" i="18"/>
  <c r="D28" i="18"/>
  <c r="E28" i="18"/>
  <c r="F28" i="18"/>
  <c r="G28" i="18"/>
  <c r="H28" i="18"/>
  <c r="I28" i="18"/>
  <c r="J28" i="18"/>
  <c r="K28" i="18"/>
  <c r="C29" i="18"/>
  <c r="D29" i="18"/>
  <c r="E29" i="18"/>
  <c r="F29" i="18"/>
  <c r="G29" i="18"/>
  <c r="H29" i="18"/>
  <c r="I29" i="18"/>
  <c r="J29" i="18"/>
  <c r="K29" i="18"/>
  <c r="C30" i="18"/>
  <c r="D30" i="18"/>
  <c r="E30" i="18"/>
  <c r="F30" i="18"/>
  <c r="G30" i="18"/>
  <c r="H30" i="18"/>
  <c r="I30" i="18"/>
  <c r="J30" i="18"/>
  <c r="K30" i="18"/>
  <c r="C31" i="18"/>
  <c r="D31" i="18"/>
  <c r="E31" i="18"/>
  <c r="F31" i="18"/>
  <c r="G31" i="18"/>
  <c r="H31" i="18"/>
  <c r="I31" i="18"/>
  <c r="J31" i="18"/>
  <c r="K31" i="18"/>
  <c r="C32" i="18"/>
  <c r="D32" i="18"/>
  <c r="E32" i="18"/>
  <c r="F32" i="18"/>
  <c r="G32" i="18"/>
  <c r="H32" i="18"/>
  <c r="I32" i="18"/>
  <c r="J32" i="18"/>
  <c r="K32" i="18"/>
  <c r="C33" i="18"/>
  <c r="D33" i="18"/>
  <c r="E33" i="18"/>
  <c r="F33" i="18"/>
  <c r="G33" i="18"/>
  <c r="H33" i="18"/>
  <c r="I33" i="18"/>
  <c r="J33" i="18"/>
  <c r="K33" i="18"/>
  <c r="C34" i="18"/>
  <c r="D34" i="18"/>
  <c r="E34" i="18"/>
  <c r="F34" i="18"/>
  <c r="G34" i="18"/>
  <c r="H34" i="18"/>
  <c r="I34" i="18"/>
  <c r="J34" i="18"/>
  <c r="K34" i="18"/>
  <c r="C35" i="18"/>
  <c r="D35" i="18"/>
  <c r="E35" i="18"/>
  <c r="F35" i="18"/>
  <c r="G35" i="18"/>
  <c r="H35" i="18"/>
  <c r="I35" i="18"/>
  <c r="J35" i="18"/>
  <c r="K35" i="18"/>
  <c r="C36" i="18"/>
  <c r="D36" i="18"/>
  <c r="E36" i="18"/>
  <c r="F36" i="18"/>
  <c r="G36" i="18"/>
  <c r="H36" i="18"/>
  <c r="I36" i="18"/>
  <c r="J36" i="18"/>
  <c r="K36" i="18"/>
  <c r="C38" i="18"/>
  <c r="D38" i="18"/>
  <c r="E38" i="18"/>
  <c r="F38" i="18"/>
  <c r="G38" i="18"/>
  <c r="H38" i="18"/>
  <c r="I38" i="18"/>
  <c r="J38" i="18"/>
  <c r="K38" i="18"/>
  <c r="C39" i="18"/>
  <c r="D39" i="18"/>
  <c r="E39" i="18"/>
  <c r="F39" i="18"/>
  <c r="G39" i="18"/>
  <c r="H39" i="18"/>
  <c r="I39" i="18"/>
  <c r="J39" i="18"/>
  <c r="K39" i="18"/>
  <c r="C40" i="18"/>
  <c r="D40" i="18"/>
  <c r="E40" i="18"/>
  <c r="F40" i="18"/>
  <c r="G40" i="18"/>
  <c r="H40" i="18"/>
  <c r="I40" i="18"/>
  <c r="J40" i="18"/>
  <c r="K40" i="18"/>
  <c r="C41" i="18"/>
  <c r="D41" i="18"/>
  <c r="E41" i="18"/>
  <c r="F41" i="18"/>
  <c r="G41" i="18"/>
  <c r="H41" i="18"/>
  <c r="I41" i="18"/>
  <c r="J41" i="18"/>
  <c r="K41" i="18"/>
  <c r="C42" i="18"/>
  <c r="D42" i="18"/>
  <c r="E42" i="18"/>
  <c r="F42" i="18"/>
  <c r="G42" i="18"/>
  <c r="H42" i="18"/>
  <c r="I42" i="18"/>
  <c r="J42" i="18"/>
  <c r="K42" i="18"/>
  <c r="C43" i="18"/>
  <c r="D43" i="18"/>
  <c r="E43" i="18"/>
  <c r="F43" i="18"/>
  <c r="G43" i="18"/>
  <c r="H43" i="18"/>
  <c r="I43" i="18"/>
  <c r="J43" i="18"/>
  <c r="K43" i="18"/>
  <c r="C45" i="18"/>
  <c r="D45" i="18"/>
  <c r="E45" i="18"/>
  <c r="F45" i="18"/>
  <c r="G45" i="18"/>
  <c r="H45" i="18"/>
  <c r="I45" i="18"/>
  <c r="J45" i="18"/>
  <c r="K45" i="18"/>
  <c r="C46" i="18"/>
  <c r="D46" i="18"/>
  <c r="E46" i="18"/>
  <c r="F46" i="18"/>
  <c r="G46" i="18"/>
  <c r="H46" i="18"/>
  <c r="I46" i="18"/>
  <c r="J46" i="18"/>
  <c r="K46" i="18"/>
  <c r="C47" i="18"/>
  <c r="D47" i="18"/>
  <c r="E47" i="18"/>
  <c r="F47" i="18"/>
  <c r="G47" i="18"/>
  <c r="H47" i="18"/>
  <c r="I47" i="18"/>
  <c r="J47" i="18"/>
  <c r="K47" i="18"/>
  <c r="C48" i="18"/>
  <c r="D48" i="18"/>
  <c r="E48" i="18"/>
  <c r="F48" i="18"/>
  <c r="G48" i="18"/>
  <c r="H48" i="18"/>
  <c r="I48" i="18"/>
  <c r="J48" i="18"/>
  <c r="K48" i="18"/>
  <c r="C49" i="18"/>
  <c r="D49" i="18"/>
  <c r="E49" i="18"/>
  <c r="F49" i="18"/>
  <c r="G49" i="18"/>
  <c r="H49" i="18"/>
  <c r="I49" i="18"/>
  <c r="J49" i="18"/>
  <c r="K49" i="18"/>
  <c r="C50" i="18"/>
  <c r="D50" i="18"/>
  <c r="E50" i="18"/>
  <c r="F50" i="18"/>
  <c r="G50" i="18"/>
  <c r="H50" i="18"/>
  <c r="I50" i="18"/>
  <c r="J50" i="18"/>
  <c r="K50" i="18"/>
  <c r="C51" i="18"/>
  <c r="D51" i="18"/>
  <c r="E51" i="18"/>
  <c r="F51" i="18"/>
  <c r="G51" i="18"/>
  <c r="H51" i="18"/>
  <c r="I51" i="18"/>
  <c r="J51" i="18"/>
  <c r="K51" i="18"/>
  <c r="C53" i="18"/>
  <c r="D53" i="18"/>
  <c r="E53" i="18"/>
  <c r="F53" i="18"/>
  <c r="G53" i="18"/>
  <c r="H53" i="18"/>
  <c r="I53" i="18"/>
  <c r="J53" i="18"/>
  <c r="K53" i="18"/>
  <c r="C54" i="18"/>
  <c r="D54" i="18"/>
  <c r="E54" i="18"/>
  <c r="F54" i="18"/>
  <c r="G54" i="18"/>
  <c r="H54" i="18"/>
  <c r="I54" i="18"/>
  <c r="J54" i="18"/>
  <c r="K54" i="18"/>
  <c r="C55" i="18"/>
  <c r="D55" i="18"/>
  <c r="E55" i="18"/>
  <c r="F55" i="18"/>
  <c r="G55" i="18"/>
  <c r="H55" i="18"/>
  <c r="I55" i="18"/>
  <c r="J55" i="18"/>
  <c r="K55" i="18"/>
  <c r="C56" i="18"/>
  <c r="D56" i="18"/>
  <c r="E56" i="18"/>
  <c r="F56" i="18"/>
  <c r="G56" i="18"/>
  <c r="H56" i="18"/>
  <c r="I56" i="18"/>
  <c r="J56" i="18"/>
  <c r="K56" i="18"/>
  <c r="C57" i="18"/>
  <c r="D57" i="18"/>
  <c r="E57" i="18"/>
  <c r="F57" i="18"/>
  <c r="G57" i="18"/>
  <c r="H57" i="18"/>
  <c r="I57" i="18"/>
  <c r="J57" i="18"/>
  <c r="K57" i="18"/>
  <c r="C58" i="18"/>
  <c r="D58" i="18"/>
  <c r="E58" i="18"/>
  <c r="F58" i="18"/>
  <c r="G58" i="18"/>
  <c r="H58" i="18"/>
  <c r="I58" i="18"/>
  <c r="J58" i="18"/>
  <c r="K58" i="18"/>
  <c r="C59" i="18"/>
  <c r="D59" i="18"/>
  <c r="E59" i="18"/>
  <c r="F59" i="18"/>
  <c r="G59" i="18"/>
  <c r="H59" i="18"/>
  <c r="I59" i="18"/>
  <c r="J59" i="18"/>
  <c r="K59" i="18"/>
  <c r="C60" i="18"/>
  <c r="D60" i="18"/>
  <c r="E60" i="18"/>
  <c r="F60" i="18"/>
  <c r="G60" i="18"/>
  <c r="H60" i="18"/>
  <c r="I60" i="18"/>
  <c r="J60" i="18"/>
  <c r="K60" i="18"/>
  <c r="C61" i="18"/>
  <c r="D61" i="18"/>
  <c r="E61" i="18"/>
  <c r="F61" i="18"/>
  <c r="G61" i="18"/>
  <c r="H61" i="18"/>
  <c r="I61" i="18"/>
  <c r="J61" i="18"/>
  <c r="K61" i="18"/>
  <c r="C63" i="18"/>
  <c r="D63" i="18"/>
  <c r="E63" i="18"/>
  <c r="F63" i="18"/>
  <c r="G63" i="18"/>
  <c r="H63" i="18"/>
  <c r="I63" i="18"/>
  <c r="J63" i="18"/>
  <c r="K63" i="18"/>
  <c r="C64" i="18"/>
  <c r="D64" i="18"/>
  <c r="E64" i="18"/>
  <c r="F64" i="18"/>
  <c r="G64" i="18"/>
  <c r="H64" i="18"/>
  <c r="I64" i="18"/>
  <c r="J64" i="18"/>
  <c r="K64" i="18"/>
  <c r="C65" i="18"/>
  <c r="D65" i="18"/>
  <c r="E65" i="18"/>
  <c r="F65" i="18"/>
  <c r="G65" i="18"/>
  <c r="H65" i="18"/>
  <c r="I65" i="18"/>
  <c r="J65" i="18"/>
  <c r="K65" i="18"/>
  <c r="C66" i="18"/>
  <c r="D66" i="18"/>
  <c r="E66" i="18"/>
  <c r="F66" i="18"/>
  <c r="G66" i="18"/>
  <c r="H66" i="18"/>
  <c r="I66" i="18"/>
  <c r="J66" i="18"/>
  <c r="K66" i="18"/>
  <c r="C67" i="18"/>
  <c r="D67" i="18"/>
  <c r="E67" i="18"/>
  <c r="F67" i="18"/>
  <c r="G67" i="18"/>
  <c r="H67" i="18"/>
  <c r="I67" i="18"/>
  <c r="J67" i="18"/>
  <c r="K67" i="18"/>
  <c r="C69" i="18"/>
  <c r="D69" i="18"/>
  <c r="E69" i="18"/>
  <c r="F69" i="18"/>
  <c r="G69" i="18"/>
  <c r="H69" i="18"/>
  <c r="I69" i="18"/>
  <c r="J69" i="18"/>
  <c r="K69" i="18"/>
  <c r="C70" i="18"/>
  <c r="D70" i="18"/>
  <c r="E70" i="18"/>
  <c r="F70" i="18"/>
  <c r="G70" i="18"/>
  <c r="H70" i="18"/>
  <c r="I70" i="18"/>
  <c r="J70" i="18"/>
  <c r="K70" i="18"/>
  <c r="C71" i="18"/>
  <c r="D71" i="18"/>
  <c r="E71" i="18"/>
  <c r="F71" i="18"/>
  <c r="G71" i="18"/>
  <c r="H71" i="18"/>
  <c r="I71" i="18"/>
  <c r="J71" i="18"/>
  <c r="K71" i="18"/>
  <c r="C72" i="18"/>
  <c r="D72" i="18"/>
  <c r="E72" i="18"/>
  <c r="F72" i="18"/>
  <c r="G72" i="18"/>
  <c r="H72" i="18"/>
  <c r="I72" i="18"/>
  <c r="J72" i="18"/>
  <c r="K72" i="18"/>
  <c r="C76" i="18"/>
  <c r="D76" i="18"/>
  <c r="E76" i="18"/>
  <c r="F76" i="18"/>
  <c r="G76" i="18"/>
  <c r="H76" i="18"/>
  <c r="I76" i="18"/>
  <c r="J76" i="18"/>
  <c r="K76" i="18"/>
  <c r="C77" i="18"/>
  <c r="D77" i="18"/>
  <c r="E77" i="18"/>
  <c r="F77" i="18"/>
  <c r="G77" i="18"/>
  <c r="H77" i="18"/>
  <c r="I77" i="18"/>
  <c r="J77" i="18"/>
  <c r="K77" i="18"/>
  <c r="C78" i="18"/>
  <c r="D78" i="18"/>
  <c r="E78" i="18"/>
  <c r="F78" i="18"/>
  <c r="G78" i="18"/>
  <c r="H78" i="18"/>
  <c r="I78" i="18"/>
  <c r="J78" i="18"/>
  <c r="K78" i="18"/>
  <c r="C79" i="18"/>
  <c r="D79" i="18"/>
  <c r="E79" i="18"/>
  <c r="F79" i="18"/>
  <c r="G79" i="18"/>
  <c r="H79" i="18"/>
  <c r="I79" i="18"/>
  <c r="J79" i="18"/>
  <c r="K79" i="18"/>
  <c r="C80" i="18"/>
  <c r="D80" i="18"/>
  <c r="E80" i="18"/>
  <c r="F80" i="18"/>
  <c r="G80" i="18"/>
  <c r="H80" i="18"/>
  <c r="I80" i="18"/>
  <c r="J80" i="18"/>
  <c r="K80" i="18"/>
  <c r="C81" i="18"/>
  <c r="D81" i="18"/>
  <c r="E81" i="18"/>
  <c r="F81" i="18"/>
  <c r="G81" i="18"/>
  <c r="H81" i="18"/>
  <c r="I81" i="18"/>
  <c r="J81" i="18"/>
  <c r="K81" i="18"/>
  <c r="C82" i="18"/>
  <c r="D82" i="18"/>
  <c r="E82" i="18"/>
  <c r="F82" i="18"/>
  <c r="G82" i="18"/>
  <c r="H82" i="18"/>
  <c r="I82" i="18"/>
  <c r="J82" i="18"/>
  <c r="K82" i="18"/>
  <c r="C83" i="18"/>
  <c r="D83" i="18"/>
  <c r="E83" i="18"/>
  <c r="F83" i="18"/>
  <c r="G83" i="18"/>
  <c r="H83" i="18"/>
  <c r="I83" i="18"/>
  <c r="J83" i="18"/>
  <c r="K83" i="18"/>
  <c r="C84" i="18"/>
  <c r="D84" i="18"/>
  <c r="E84" i="18"/>
  <c r="F84" i="18"/>
  <c r="G84" i="18"/>
  <c r="H84" i="18"/>
  <c r="I84" i="18"/>
  <c r="J84" i="18"/>
  <c r="K84" i="18"/>
  <c r="C85" i="18"/>
  <c r="D85" i="18"/>
  <c r="E85" i="18"/>
  <c r="F85" i="18"/>
  <c r="G85" i="18"/>
  <c r="H85" i="18"/>
  <c r="I85" i="18"/>
  <c r="J85" i="18"/>
  <c r="K85" i="18"/>
  <c r="C86" i="18"/>
  <c r="D86" i="18"/>
  <c r="E86" i="18"/>
  <c r="F86" i="18"/>
  <c r="G86" i="18"/>
  <c r="H86" i="18"/>
  <c r="I86" i="18"/>
  <c r="J86" i="18"/>
  <c r="K86" i="18"/>
  <c r="C87" i="18"/>
  <c r="D87" i="18"/>
  <c r="E87" i="18"/>
  <c r="F87" i="18"/>
  <c r="G87" i="18"/>
  <c r="H87" i="18"/>
  <c r="I87" i="18"/>
  <c r="J87" i="18"/>
  <c r="K87" i="18"/>
  <c r="C88" i="18"/>
  <c r="D88" i="18"/>
  <c r="E88" i="18"/>
  <c r="F88" i="18"/>
  <c r="G88" i="18"/>
  <c r="H88" i="18"/>
  <c r="I88" i="18"/>
  <c r="J88" i="18"/>
  <c r="K88" i="18"/>
  <c r="C89" i="18"/>
  <c r="D89" i="18"/>
  <c r="E89" i="18"/>
  <c r="F89" i="18"/>
  <c r="G89" i="18"/>
  <c r="H89" i="18"/>
  <c r="I89" i="18"/>
  <c r="J89" i="18"/>
  <c r="K89" i="18"/>
  <c r="C90" i="18"/>
  <c r="D90" i="18"/>
  <c r="E90" i="18"/>
  <c r="F90" i="18"/>
  <c r="G90" i="18"/>
  <c r="H90" i="18"/>
  <c r="I90" i="18"/>
  <c r="J90" i="18"/>
  <c r="K90" i="18"/>
  <c r="C91" i="18"/>
  <c r="D91" i="18"/>
  <c r="E91" i="18"/>
  <c r="F91" i="18"/>
  <c r="G91" i="18"/>
  <c r="H91" i="18"/>
  <c r="I91" i="18"/>
  <c r="J91" i="18"/>
  <c r="K91" i="18"/>
  <c r="C92" i="18"/>
  <c r="D92" i="18"/>
  <c r="E92" i="18"/>
  <c r="F92" i="18"/>
  <c r="G92" i="18"/>
  <c r="H92" i="18"/>
  <c r="I92" i="18"/>
  <c r="J92" i="18"/>
  <c r="K92" i="18"/>
  <c r="C93" i="18"/>
  <c r="D93" i="18"/>
  <c r="E93" i="18"/>
  <c r="F93" i="18"/>
  <c r="G93" i="18"/>
  <c r="H93" i="18"/>
  <c r="I93" i="18"/>
  <c r="J93" i="18"/>
  <c r="K93" i="18"/>
  <c r="C94" i="18"/>
  <c r="D94" i="18"/>
  <c r="E94" i="18"/>
  <c r="F94" i="18"/>
  <c r="G94" i="18"/>
  <c r="H94" i="18"/>
  <c r="I94" i="18"/>
  <c r="J94" i="18"/>
  <c r="K94" i="18"/>
  <c r="C95" i="18"/>
  <c r="D95" i="18"/>
  <c r="E95" i="18"/>
  <c r="F95" i="18"/>
  <c r="G95" i="18"/>
  <c r="H95" i="18"/>
  <c r="I95" i="18"/>
  <c r="J95" i="18"/>
  <c r="K95" i="18"/>
  <c r="C96" i="18"/>
  <c r="D96" i="18"/>
  <c r="E96" i="18"/>
  <c r="F96" i="18"/>
  <c r="G96" i="18"/>
  <c r="H96" i="18"/>
  <c r="I96" i="18"/>
  <c r="J96" i="18"/>
  <c r="K96" i="18"/>
  <c r="C97" i="18"/>
  <c r="D97" i="18"/>
  <c r="E97" i="18"/>
  <c r="F97" i="18"/>
  <c r="G97" i="18"/>
  <c r="H97" i="18"/>
  <c r="I97" i="18"/>
  <c r="J97" i="18"/>
  <c r="K97" i="18"/>
  <c r="C99" i="18"/>
  <c r="D99" i="18"/>
  <c r="E99" i="18"/>
  <c r="F99" i="18"/>
  <c r="G99" i="18"/>
  <c r="H99" i="18"/>
  <c r="I99" i="18"/>
  <c r="J99" i="18"/>
  <c r="K99" i="18"/>
  <c r="C100" i="18"/>
  <c r="D100" i="18"/>
  <c r="E100" i="18"/>
  <c r="F100" i="18"/>
  <c r="G100" i="18"/>
  <c r="H100" i="18"/>
  <c r="I100" i="18"/>
  <c r="J100" i="18"/>
  <c r="K100" i="18"/>
  <c r="C101" i="18"/>
  <c r="D101" i="18"/>
  <c r="E101" i="18"/>
  <c r="F101" i="18"/>
  <c r="G101" i="18"/>
  <c r="H101" i="18"/>
  <c r="I101" i="18"/>
  <c r="J101" i="18"/>
  <c r="K101" i="18"/>
  <c r="C104" i="18"/>
  <c r="D104" i="18"/>
  <c r="E104" i="18"/>
  <c r="F104" i="18"/>
  <c r="G104" i="18"/>
  <c r="H104" i="18"/>
  <c r="I104" i="18"/>
  <c r="J104" i="18"/>
  <c r="K104" i="18"/>
  <c r="C105" i="18"/>
  <c r="D105" i="18"/>
  <c r="E105" i="18"/>
  <c r="F105" i="18"/>
  <c r="G105" i="18"/>
  <c r="H105" i="18"/>
  <c r="I105" i="18"/>
  <c r="J105" i="18"/>
  <c r="K105" i="18"/>
  <c r="C106" i="18"/>
  <c r="D106" i="18"/>
  <c r="E106" i="18"/>
  <c r="F106" i="18"/>
  <c r="G106" i="18"/>
  <c r="H106" i="18"/>
  <c r="I106" i="18"/>
  <c r="J106" i="18"/>
  <c r="K106" i="18"/>
  <c r="C107" i="18"/>
  <c r="D107" i="18"/>
  <c r="E107" i="18"/>
  <c r="F107" i="18"/>
  <c r="G107" i="18"/>
  <c r="H107" i="18"/>
  <c r="I107" i="18"/>
  <c r="J107" i="18"/>
  <c r="K107" i="18"/>
  <c r="C108" i="18"/>
  <c r="D108" i="18"/>
  <c r="E108" i="18"/>
  <c r="F108" i="18"/>
  <c r="G108" i="18"/>
  <c r="H108" i="18"/>
  <c r="I108" i="18"/>
  <c r="J108" i="18"/>
  <c r="K108" i="18"/>
  <c r="C112" i="18"/>
  <c r="D112" i="18"/>
  <c r="E112" i="18"/>
  <c r="F112" i="18"/>
  <c r="G112" i="18"/>
  <c r="H112" i="18"/>
  <c r="I112" i="18"/>
  <c r="J112" i="18"/>
  <c r="K112" i="18"/>
  <c r="C113" i="18"/>
  <c r="D113" i="18"/>
  <c r="E113" i="18"/>
  <c r="F113" i="18"/>
  <c r="G113" i="18"/>
  <c r="H113" i="18"/>
  <c r="I113" i="18"/>
  <c r="J113" i="18"/>
  <c r="K113" i="18"/>
  <c r="C115" i="18"/>
  <c r="D115" i="18"/>
  <c r="E115" i="18"/>
  <c r="F115" i="18"/>
  <c r="G115" i="18"/>
  <c r="H115" i="18"/>
  <c r="I115" i="18"/>
  <c r="J115" i="18"/>
  <c r="K115" i="18"/>
  <c r="C120" i="18"/>
  <c r="D120" i="18"/>
  <c r="E120" i="18"/>
  <c r="F120" i="18"/>
  <c r="G120" i="18"/>
  <c r="H120" i="18"/>
  <c r="I120" i="18"/>
  <c r="J120" i="18"/>
  <c r="K120" i="18"/>
  <c r="C121" i="18"/>
  <c r="D121" i="18"/>
  <c r="E121" i="18"/>
  <c r="F121" i="18"/>
  <c r="G121" i="18"/>
  <c r="H121" i="18"/>
  <c r="I121" i="18"/>
  <c r="J121" i="18"/>
  <c r="K121" i="18"/>
  <c r="C122" i="18"/>
  <c r="D122" i="18"/>
  <c r="E122" i="18"/>
  <c r="F122" i="18"/>
  <c r="G122" i="18"/>
  <c r="H122" i="18"/>
  <c r="I122" i="18"/>
  <c r="J122" i="18"/>
  <c r="K122" i="18"/>
  <c r="C123" i="18"/>
  <c r="D123" i="18"/>
  <c r="E123" i="18"/>
  <c r="F123" i="18"/>
  <c r="G123" i="18"/>
  <c r="H123" i="18"/>
  <c r="I123" i="18"/>
  <c r="J123" i="18"/>
  <c r="K123" i="18"/>
  <c r="C124" i="18"/>
  <c r="D124" i="18"/>
  <c r="E124" i="18"/>
  <c r="F124" i="18"/>
  <c r="G124" i="18"/>
  <c r="H124" i="18"/>
  <c r="I124" i="18"/>
  <c r="J124" i="18"/>
  <c r="K124" i="18"/>
  <c r="C125" i="18"/>
  <c r="D125" i="18"/>
  <c r="E125" i="18"/>
  <c r="F125" i="18"/>
  <c r="G125" i="18"/>
  <c r="H125" i="18"/>
  <c r="I125" i="18"/>
  <c r="J125" i="18"/>
  <c r="K125" i="18"/>
  <c r="C126" i="18"/>
  <c r="D126" i="18"/>
  <c r="E126" i="18"/>
  <c r="F126" i="18"/>
  <c r="G126" i="18"/>
  <c r="H126" i="18"/>
  <c r="I126" i="18"/>
  <c r="J126" i="18"/>
  <c r="K126" i="18"/>
  <c r="C127" i="18"/>
  <c r="D127" i="18"/>
  <c r="E127" i="18"/>
  <c r="F127" i="18"/>
  <c r="G127" i="18"/>
  <c r="H127" i="18"/>
  <c r="I127" i="18"/>
  <c r="J127" i="18"/>
  <c r="K127" i="18"/>
  <c r="C128" i="18"/>
  <c r="D128" i="18"/>
  <c r="E128" i="18"/>
  <c r="F128" i="18"/>
  <c r="G128" i="18"/>
  <c r="H128" i="18"/>
  <c r="I128" i="18"/>
  <c r="J128" i="18"/>
  <c r="K128" i="18"/>
  <c r="C129" i="18"/>
  <c r="D129" i="18"/>
  <c r="E129" i="18"/>
  <c r="F129" i="18"/>
  <c r="G129" i="18"/>
  <c r="H129" i="18"/>
  <c r="I129" i="18"/>
  <c r="J129" i="18"/>
  <c r="K129" i="18"/>
  <c r="C130" i="18"/>
  <c r="D130" i="18"/>
  <c r="E130" i="18"/>
  <c r="F130" i="18"/>
  <c r="G130" i="18"/>
  <c r="H130" i="18"/>
  <c r="I130" i="18"/>
  <c r="J130" i="18"/>
  <c r="K130" i="18"/>
  <c r="C132" i="18"/>
  <c r="D132" i="18"/>
  <c r="E132" i="18"/>
  <c r="F132" i="18"/>
  <c r="G132" i="18"/>
  <c r="H132" i="18"/>
  <c r="I132" i="18"/>
  <c r="J132" i="18"/>
  <c r="K132" i="18"/>
  <c r="C133" i="18"/>
  <c r="D133" i="18"/>
  <c r="E133" i="18"/>
  <c r="F133" i="18"/>
  <c r="G133" i="18"/>
  <c r="H133" i="18"/>
  <c r="I133" i="18"/>
  <c r="J133" i="18"/>
  <c r="K133" i="18"/>
  <c r="C134" i="18"/>
  <c r="D134" i="18"/>
  <c r="E134" i="18"/>
  <c r="F134" i="18"/>
  <c r="G134" i="18"/>
  <c r="H134" i="18"/>
  <c r="I134" i="18"/>
  <c r="J134" i="18"/>
  <c r="K134" i="18"/>
  <c r="C137" i="18"/>
  <c r="C136" i="18" s="1"/>
  <c r="D137" i="18"/>
  <c r="D136" i="18" s="1"/>
  <c r="E137" i="18"/>
  <c r="E136" i="18" s="1"/>
  <c r="F137" i="18"/>
  <c r="F136" i="18" s="1"/>
  <c r="G137" i="18"/>
  <c r="G136" i="18" s="1"/>
  <c r="H137" i="18"/>
  <c r="H136" i="18" s="1"/>
  <c r="I137" i="18"/>
  <c r="I136" i="18" s="1"/>
  <c r="J137" i="18"/>
  <c r="J136" i="18" s="1"/>
  <c r="K137" i="18"/>
  <c r="K136" i="18" s="1"/>
  <c r="C149" i="18"/>
  <c r="E149" i="18"/>
  <c r="F149" i="18"/>
  <c r="G149" i="18"/>
  <c r="H149" i="18"/>
  <c r="N179" i="9" s="1"/>
  <c r="I149" i="18"/>
  <c r="J149" i="18"/>
  <c r="K149" i="18"/>
  <c r="D152" i="18"/>
  <c r="C152" i="18"/>
  <c r="E152" i="18"/>
  <c r="F152" i="18"/>
  <c r="G152" i="18"/>
  <c r="H152" i="18"/>
  <c r="I152" i="18"/>
  <c r="J152" i="18"/>
  <c r="K152" i="18"/>
  <c r="C155" i="18"/>
  <c r="D155" i="18"/>
  <c r="E155" i="18"/>
  <c r="F155" i="18"/>
  <c r="G155" i="18"/>
  <c r="H155" i="18"/>
  <c r="I155" i="18"/>
  <c r="J155" i="18"/>
  <c r="K155" i="18"/>
  <c r="H158" i="18"/>
  <c r="C158" i="18"/>
  <c r="D158" i="18"/>
  <c r="E158" i="18"/>
  <c r="F158" i="18"/>
  <c r="G158" i="18"/>
  <c r="I158" i="18"/>
  <c r="J158" i="18"/>
  <c r="K158" i="18"/>
  <c r="C162" i="18"/>
  <c r="C161" i="18" s="1"/>
  <c r="D162" i="18"/>
  <c r="D161" i="18" s="1"/>
  <c r="E162" i="18"/>
  <c r="E161" i="18" s="1"/>
  <c r="F162" i="18"/>
  <c r="F161" i="18" s="1"/>
  <c r="G162" i="18"/>
  <c r="G161" i="18" s="1"/>
  <c r="H162" i="18"/>
  <c r="H161" i="18" s="1"/>
  <c r="I162" i="18"/>
  <c r="I161" i="18" s="1"/>
  <c r="J162" i="18"/>
  <c r="J161" i="18" s="1"/>
  <c r="K162" i="18"/>
  <c r="K161" i="18" s="1"/>
  <c r="C165" i="18"/>
  <c r="C164" i="18" s="1"/>
  <c r="D165" i="18"/>
  <c r="D164" i="18" s="1"/>
  <c r="E165" i="18"/>
  <c r="E164" i="18" s="1"/>
  <c r="F165" i="18"/>
  <c r="F164" i="18" s="1"/>
  <c r="G165" i="18"/>
  <c r="G164" i="18" s="1"/>
  <c r="H165" i="18"/>
  <c r="H164" i="18" s="1"/>
  <c r="I165" i="18"/>
  <c r="I164" i="18" s="1"/>
  <c r="J165" i="18"/>
  <c r="J164" i="18" s="1"/>
  <c r="K165" i="18"/>
  <c r="K164" i="18" s="1"/>
  <c r="F23" i="16"/>
  <c r="G23" i="16"/>
  <c r="O25" i="9"/>
  <c r="I66" i="22"/>
  <c r="A2" i="17"/>
  <c r="B2" i="17"/>
  <c r="I2" i="17"/>
  <c r="C3" i="17"/>
  <c r="D3" i="17"/>
  <c r="E3" i="17"/>
  <c r="F3" i="17"/>
  <c r="G3" i="17"/>
  <c r="H3" i="17"/>
  <c r="H66" i="22"/>
  <c r="J66" i="22"/>
  <c r="C21" i="17"/>
  <c r="D66" i="22" s="1"/>
  <c r="E66" i="22"/>
  <c r="F66" i="22"/>
  <c r="G66" i="22"/>
  <c r="O34" i="9"/>
  <c r="A2" i="16"/>
  <c r="F3" i="16"/>
  <c r="G3" i="16"/>
  <c r="F5" i="16"/>
  <c r="G5" i="16"/>
  <c r="F6" i="16"/>
  <c r="G6" i="16"/>
  <c r="F12" i="16"/>
  <c r="G12" i="16" s="1"/>
  <c r="F14" i="16"/>
  <c r="G14" i="16" s="1"/>
  <c r="F15" i="16"/>
  <c r="G15" i="16" s="1"/>
  <c r="F16" i="16"/>
  <c r="G16" i="16" s="1"/>
  <c r="A20" i="16"/>
  <c r="F20" i="16"/>
  <c r="G20" i="16"/>
  <c r="A21" i="16"/>
  <c r="F21" i="16"/>
  <c r="G21" i="16"/>
  <c r="F27" i="16"/>
  <c r="G27" i="16"/>
  <c r="F28" i="16"/>
  <c r="G28" i="16"/>
  <c r="F30" i="16"/>
  <c r="G30" i="16"/>
  <c r="F31" i="16"/>
  <c r="G31" i="16"/>
  <c r="F38" i="16"/>
  <c r="G38" i="16"/>
  <c r="K38" i="20" l="1"/>
  <c r="K40" i="20" s="1"/>
  <c r="J45" i="16" s="1"/>
  <c r="J43" i="16"/>
  <c r="J38" i="20"/>
  <c r="J40" i="20" s="1"/>
  <c r="I45" i="16" s="1"/>
  <c r="I43" i="16"/>
  <c r="I38" i="20"/>
  <c r="I40" i="20" s="1"/>
  <c r="H45" i="16" s="1"/>
  <c r="H43" i="16"/>
  <c r="G38" i="20"/>
  <c r="F43" i="16"/>
  <c r="H38" i="20"/>
  <c r="H40" i="20" s="1"/>
  <c r="G45" i="16" s="1"/>
  <c r="G43" i="16"/>
  <c r="F38" i="20"/>
  <c r="F40" i="20" s="1"/>
  <c r="E45" i="16" s="1"/>
  <c r="E43" i="16"/>
  <c r="D35" i="16"/>
  <c r="F59" i="22"/>
  <c r="G179" i="9"/>
  <c r="G175" i="9" s="1"/>
  <c r="G173" i="9" s="1"/>
  <c r="G201" i="9" s="1"/>
  <c r="J179" i="9"/>
  <c r="J175" i="9" s="1"/>
  <c r="J173" i="9" s="1"/>
  <c r="J201" i="9" s="1"/>
  <c r="D179" i="9"/>
  <c r="D175" i="9" s="1"/>
  <c r="D173" i="9" s="1"/>
  <c r="N175" i="9"/>
  <c r="M175" i="9" s="1"/>
  <c r="M179" i="9"/>
  <c r="J18" i="22"/>
  <c r="J36" i="22"/>
  <c r="J34" i="22"/>
  <c r="J37" i="22"/>
  <c r="D139" i="18"/>
  <c r="C139" i="18"/>
  <c r="H34" i="22"/>
  <c r="H37" i="22"/>
  <c r="H36" i="22"/>
  <c r="H18" i="22"/>
  <c r="F18" i="22"/>
  <c r="F34" i="22"/>
  <c r="F37" i="22"/>
  <c r="F36" i="22"/>
  <c r="E34" i="22"/>
  <c r="E37" i="22"/>
  <c r="E18" i="22"/>
  <c r="E36" i="22"/>
  <c r="D37" i="22"/>
  <c r="D18" i="22"/>
  <c r="D34" i="22"/>
  <c r="D36" i="22"/>
  <c r="F57" i="22"/>
  <c r="E57" i="22"/>
  <c r="G37" i="22"/>
  <c r="G36" i="22"/>
  <c r="G18" i="22"/>
  <c r="G34" i="22"/>
  <c r="I34" i="22"/>
  <c r="I36" i="22"/>
  <c r="I18" i="22"/>
  <c r="I37" i="22"/>
  <c r="G40" i="20"/>
  <c r="F45" i="16" s="1"/>
  <c r="G18" i="16"/>
  <c r="H12" i="18"/>
  <c r="K12" i="18"/>
  <c r="E111" i="18"/>
  <c r="E110" i="18" s="1"/>
  <c r="J7" i="18"/>
  <c r="F18" i="16"/>
  <c r="F37" i="17"/>
  <c r="F41" i="17" s="1"/>
  <c r="F43" i="17" s="1"/>
  <c r="C18" i="9"/>
  <c r="D18" i="9" s="1"/>
  <c r="E18" i="9" s="1"/>
  <c r="F18" i="9" s="1"/>
  <c r="G18" i="9" s="1"/>
  <c r="H18" i="9" s="1"/>
  <c r="I18" i="9" s="1"/>
  <c r="J18" i="9" s="1"/>
  <c r="K18" i="9" s="1"/>
  <c r="L18" i="9" s="1"/>
  <c r="I37" i="17"/>
  <c r="B34" i="9"/>
  <c r="C34" i="9" s="1"/>
  <c r="D34" i="9" s="1"/>
  <c r="E34" i="9" s="1"/>
  <c r="F34" i="9" s="1"/>
  <c r="G34" i="9" s="1"/>
  <c r="H34" i="9" s="1"/>
  <c r="I34" i="9" s="1"/>
  <c r="J34" i="9" s="1"/>
  <c r="K34" i="9" s="1"/>
  <c r="L34" i="9" s="1"/>
  <c r="K111" i="18"/>
  <c r="H131" i="18"/>
  <c r="C12" i="18"/>
  <c r="F32" i="16"/>
  <c r="J12" i="18"/>
  <c r="I62" i="18"/>
  <c r="E131" i="18"/>
  <c r="G131" i="18"/>
  <c r="G32" i="16"/>
  <c r="K98" i="18"/>
  <c r="C98" i="18"/>
  <c r="K40" i="19"/>
  <c r="J40" i="19"/>
  <c r="I40" i="19"/>
  <c r="F40" i="19"/>
  <c r="E40" i="19"/>
  <c r="G53" i="19"/>
  <c r="I25" i="19"/>
  <c r="F25" i="19"/>
  <c r="G48" i="22" s="1"/>
  <c r="J25" i="19"/>
  <c r="K25" i="19"/>
  <c r="E25" i="19"/>
  <c r="F48" i="22" s="1"/>
  <c r="D38" i="20"/>
  <c r="D40" i="20" s="1"/>
  <c r="C45" i="16" s="1"/>
  <c r="C38" i="20"/>
  <c r="F98" i="18"/>
  <c r="H7" i="18"/>
  <c r="K114" i="18"/>
  <c r="K110" i="18" s="1"/>
  <c r="C114" i="18"/>
  <c r="K37" i="18"/>
  <c r="C37" i="18"/>
  <c r="J114" i="18"/>
  <c r="J103" i="18"/>
  <c r="E98" i="18"/>
  <c r="J37" i="18"/>
  <c r="D131" i="18"/>
  <c r="I114" i="18"/>
  <c r="C111" i="18"/>
  <c r="G103" i="18"/>
  <c r="K44" i="18"/>
  <c r="C44" i="18"/>
  <c r="H114" i="18"/>
  <c r="J62" i="18"/>
  <c r="J131" i="18"/>
  <c r="J98" i="18"/>
  <c r="I131" i="18"/>
  <c r="F114" i="18"/>
  <c r="H111" i="18"/>
  <c r="K68" i="18"/>
  <c r="C68" i="18"/>
  <c r="J75" i="18"/>
  <c r="E119" i="18"/>
  <c r="G114" i="18"/>
  <c r="D111" i="18"/>
  <c r="E103" i="18"/>
  <c r="I98" i="18"/>
  <c r="H75" i="18"/>
  <c r="D68" i="18"/>
  <c r="D44" i="18"/>
  <c r="H16" i="18"/>
  <c r="I7" i="18"/>
  <c r="F26" i="18"/>
  <c r="F131" i="18"/>
  <c r="D119" i="18"/>
  <c r="I119" i="18"/>
  <c r="K119" i="18"/>
  <c r="C119" i="18"/>
  <c r="J111" i="18"/>
  <c r="K103" i="18"/>
  <c r="C103" i="18"/>
  <c r="G98" i="18"/>
  <c r="F75" i="18"/>
  <c r="H68" i="18"/>
  <c r="I68" i="18"/>
  <c r="J68" i="18"/>
  <c r="H44" i="18"/>
  <c r="I44" i="18"/>
  <c r="J44" i="18"/>
  <c r="G16" i="18"/>
  <c r="D16" i="18"/>
  <c r="F16" i="18"/>
  <c r="I12" i="18"/>
  <c r="E7" i="18"/>
  <c r="G7" i="18"/>
  <c r="D52" i="18"/>
  <c r="J119" i="18"/>
  <c r="D114" i="18"/>
  <c r="I111" i="18"/>
  <c r="F62" i="18"/>
  <c r="G62" i="18"/>
  <c r="H62" i="18"/>
  <c r="K52" i="18"/>
  <c r="C52" i="18"/>
  <c r="H52" i="18"/>
  <c r="I52" i="18"/>
  <c r="J52" i="18"/>
  <c r="G37" i="18"/>
  <c r="H37" i="18"/>
  <c r="I37" i="18"/>
  <c r="E26" i="18"/>
  <c r="J26" i="18"/>
  <c r="D26" i="18"/>
  <c r="E16" i="18"/>
  <c r="F7" i="18"/>
  <c r="K26" i="18"/>
  <c r="C26" i="18"/>
  <c r="E12" i="18"/>
  <c r="G12" i="18"/>
  <c r="C75" i="18"/>
  <c r="K131" i="18"/>
  <c r="C131" i="18"/>
  <c r="F119" i="18"/>
  <c r="H119" i="18"/>
  <c r="G111" i="18"/>
  <c r="H103" i="18"/>
  <c r="D98" i="18"/>
  <c r="E68" i="18"/>
  <c r="G68" i="18"/>
  <c r="E44" i="18"/>
  <c r="G44" i="18"/>
  <c r="I16" i="18"/>
  <c r="K16" i="18"/>
  <c r="C16" i="18"/>
  <c r="F12" i="18"/>
  <c r="D7" i="18"/>
  <c r="E75" i="18"/>
  <c r="D75" i="18"/>
  <c r="G119" i="18"/>
  <c r="F111" i="18"/>
  <c r="F68" i="18"/>
  <c r="K62" i="18"/>
  <c r="C62" i="18"/>
  <c r="E62" i="18"/>
  <c r="E52" i="18"/>
  <c r="G52" i="18"/>
  <c r="F44" i="18"/>
  <c r="D37" i="18"/>
  <c r="F37" i="18"/>
  <c r="G26" i="18"/>
  <c r="I26" i="18"/>
  <c r="J16" i="18"/>
  <c r="K7" i="18"/>
  <c r="C7" i="18"/>
  <c r="I103" i="18"/>
  <c r="K75" i="18"/>
  <c r="D103" i="18"/>
  <c r="F103" i="18"/>
  <c r="H98" i="18"/>
  <c r="G75" i="18"/>
  <c r="I75" i="18"/>
  <c r="D62" i="18"/>
  <c r="F52" i="18"/>
  <c r="E37" i="18"/>
  <c r="H26" i="18"/>
  <c r="D12" i="18"/>
  <c r="C74" i="18"/>
  <c r="D37" i="17"/>
  <c r="D41" i="17" s="1"/>
  <c r="D43" i="17" s="1"/>
  <c r="C37" i="17"/>
  <c r="G37" i="17"/>
  <c r="G41" i="17" s="1"/>
  <c r="G43" i="17" s="1"/>
  <c r="G10" i="16"/>
  <c r="E37" i="17"/>
  <c r="E41" i="17" s="1"/>
  <c r="E43" i="17" s="1"/>
  <c r="F10" i="16"/>
  <c r="F12" i="22" l="1"/>
  <c r="F13" i="22"/>
  <c r="D201" i="9"/>
  <c r="M201" i="9" s="1"/>
  <c r="M173" i="9"/>
  <c r="K64" i="22"/>
  <c r="K16" i="22" s="1"/>
  <c r="K72" i="22"/>
  <c r="K40" i="22" s="1"/>
  <c r="E118" i="18"/>
  <c r="J118" i="18"/>
  <c r="C110" i="18"/>
  <c r="I19" i="16"/>
  <c r="I22" i="16" s="1"/>
  <c r="I24" i="16" s="1"/>
  <c r="G19" i="16"/>
  <c r="G22" i="16" s="1"/>
  <c r="G24" i="16" s="1"/>
  <c r="F19" i="16"/>
  <c r="F22" i="16" s="1"/>
  <c r="F24" i="16" s="1"/>
  <c r="D55" i="19"/>
  <c r="F74" i="18"/>
  <c r="E74" i="18"/>
  <c r="C118" i="18"/>
  <c r="E6" i="18"/>
  <c r="D74" i="18"/>
  <c r="I110" i="18"/>
  <c r="D118" i="18"/>
  <c r="K66" i="22"/>
  <c r="I41" i="17"/>
  <c r="C41" i="17"/>
  <c r="C43" i="17" s="1"/>
  <c r="J74" i="18"/>
  <c r="K74" i="18"/>
  <c r="G110" i="18"/>
  <c r="I74" i="18"/>
  <c r="G118" i="18"/>
  <c r="H118" i="18"/>
  <c r="I118" i="18"/>
  <c r="I42" i="19"/>
  <c r="I53" i="19" s="1"/>
  <c r="C55" i="19"/>
  <c r="K42" i="19"/>
  <c r="K53" i="19" s="1"/>
  <c r="J42" i="19"/>
  <c r="J53" i="19" s="1"/>
  <c r="F42" i="19"/>
  <c r="E42" i="19"/>
  <c r="H53" i="19"/>
  <c r="H110" i="18"/>
  <c r="F6" i="18"/>
  <c r="H74" i="18"/>
  <c r="D6" i="18"/>
  <c r="J6" i="18"/>
  <c r="G6" i="18"/>
  <c r="J110" i="18"/>
  <c r="K6" i="18"/>
  <c r="F110" i="18"/>
  <c r="C6" i="18"/>
  <c r="H6" i="18"/>
  <c r="I6" i="18"/>
  <c r="K118" i="18"/>
  <c r="F118" i="18"/>
  <c r="D110" i="18"/>
  <c r="G74" i="18"/>
  <c r="E167" i="18" l="1"/>
  <c r="F53" i="22" s="1"/>
  <c r="K36" i="22"/>
  <c r="K34" i="22"/>
  <c r="K18" i="22"/>
  <c r="K37" i="22"/>
  <c r="D53" i="19"/>
  <c r="K167" i="18"/>
  <c r="K187" i="18" s="1"/>
  <c r="I167" i="18"/>
  <c r="C167" i="18"/>
  <c r="D167" i="18"/>
  <c r="J37" i="17"/>
  <c r="J41" i="17" s="1"/>
  <c r="J43" i="17" s="1"/>
  <c r="I43" i="17"/>
  <c r="E187" i="18"/>
  <c r="E172" i="18"/>
  <c r="E174" i="18" s="1"/>
  <c r="E178" i="18" s="1"/>
  <c r="G167" i="18"/>
  <c r="H53" i="22" s="1"/>
  <c r="F53" i="19"/>
  <c r="F55" i="19"/>
  <c r="E53" i="19"/>
  <c r="E55" i="19"/>
  <c r="C53" i="19"/>
  <c r="H167" i="18"/>
  <c r="I53" i="22" s="1"/>
  <c r="F167" i="18"/>
  <c r="G53" i="22" s="1"/>
  <c r="J167" i="18"/>
  <c r="K53" i="22" s="1"/>
  <c r="I187" i="18" l="1"/>
  <c r="J53" i="22"/>
  <c r="D172" i="18"/>
  <c r="D174" i="18" s="1"/>
  <c r="D178" i="18" s="1"/>
  <c r="E53" i="22"/>
  <c r="D53" i="22"/>
  <c r="K172" i="18"/>
  <c r="K174" i="18" s="1"/>
  <c r="K178" i="18" s="1"/>
  <c r="D187" i="18"/>
  <c r="I172" i="18"/>
  <c r="I174" i="18" s="1"/>
  <c r="I178" i="18" s="1"/>
  <c r="C174" i="18"/>
  <c r="C178" i="18" s="1"/>
  <c r="F187" i="18"/>
  <c r="F172" i="18"/>
  <c r="F174" i="18" s="1"/>
  <c r="F178" i="18" s="1"/>
  <c r="H187" i="18"/>
  <c r="H172" i="18"/>
  <c r="H174" i="18" s="1"/>
  <c r="H178" i="18" s="1"/>
  <c r="J187" i="18"/>
  <c r="J172" i="18"/>
  <c r="J174" i="18" s="1"/>
  <c r="J178" i="18" s="1"/>
  <c r="G187" i="18"/>
  <c r="G172" i="18"/>
  <c r="G174" i="18" s="1"/>
  <c r="G178" i="18" s="1"/>
  <c r="A24" i="12"/>
  <c r="N23" i="12"/>
  <c r="M23" i="12"/>
  <c r="K23" i="12"/>
  <c r="H23" i="12"/>
  <c r="G23" i="12"/>
  <c r="F23" i="12"/>
  <c r="O22" i="12"/>
  <c r="O21" i="12"/>
  <c r="O20" i="12"/>
  <c r="O19" i="12"/>
  <c r="O18" i="12"/>
  <c r="O17" i="12"/>
  <c r="O16" i="12"/>
  <c r="O15" i="12"/>
  <c r="O14" i="12"/>
  <c r="O13" i="12"/>
  <c r="O12" i="12"/>
  <c r="O11" i="12"/>
  <c r="O10" i="12"/>
  <c r="O9" i="12"/>
  <c r="O8" i="12"/>
  <c r="O7" i="12"/>
  <c r="O6" i="12"/>
  <c r="O5" i="12"/>
  <c r="O4" i="12"/>
  <c r="B2" i="12"/>
  <c r="A58" i="11"/>
  <c r="K53" i="11"/>
  <c r="J53" i="11"/>
  <c r="I53" i="11"/>
  <c r="H53" i="11"/>
  <c r="G53" i="11"/>
  <c r="F53" i="11"/>
  <c r="E53" i="11"/>
  <c r="D53" i="11"/>
  <c r="C53" i="11"/>
  <c r="K37" i="11"/>
  <c r="J37" i="11"/>
  <c r="I37" i="11"/>
  <c r="H37" i="11"/>
  <c r="G37" i="11"/>
  <c r="F37" i="11"/>
  <c r="E37" i="11"/>
  <c r="D37" i="11"/>
  <c r="C37" i="11"/>
  <c r="K21" i="11"/>
  <c r="K22" i="11" s="1"/>
  <c r="J21" i="11"/>
  <c r="I21" i="11"/>
  <c r="H21" i="11"/>
  <c r="G21" i="11"/>
  <c r="F21" i="11"/>
  <c r="E21" i="11"/>
  <c r="D21" i="11"/>
  <c r="C21" i="11"/>
  <c r="B2" i="11"/>
  <c r="A43" i="10"/>
  <c r="K36" i="10"/>
  <c r="J36" i="10"/>
  <c r="I36" i="10"/>
  <c r="H36" i="10"/>
  <c r="G36" i="10"/>
  <c r="F36" i="10"/>
  <c r="E36" i="10"/>
  <c r="D36" i="10"/>
  <c r="K20" i="10"/>
  <c r="J20" i="10"/>
  <c r="I20" i="10"/>
  <c r="H20" i="10"/>
  <c r="F20" i="10"/>
  <c r="E20" i="10"/>
  <c r="D20" i="10"/>
  <c r="K10" i="10"/>
  <c r="J10" i="10"/>
  <c r="I10" i="10"/>
  <c r="H10" i="10"/>
  <c r="F10" i="10"/>
  <c r="E10" i="10"/>
  <c r="D10" i="10"/>
  <c r="B2" i="10"/>
  <c r="O240" i="9"/>
  <c r="N240" i="9"/>
  <c r="L36" i="9"/>
  <c r="K36" i="9"/>
  <c r="J36" i="9"/>
  <c r="I36" i="9"/>
  <c r="H36" i="9"/>
  <c r="G36" i="9"/>
  <c r="F36" i="9"/>
  <c r="E36" i="9"/>
  <c r="D36" i="9"/>
  <c r="C36" i="9"/>
  <c r="B36" i="9"/>
  <c r="O35" i="9"/>
  <c r="M35" i="9"/>
  <c r="M34" i="9"/>
  <c r="O33" i="9"/>
  <c r="N33" i="9"/>
  <c r="M33" i="9" s="1"/>
  <c r="O32" i="9"/>
  <c r="N32" i="9"/>
  <c r="M32" i="9" s="1"/>
  <c r="O31" i="9"/>
  <c r="N31" i="9"/>
  <c r="M31" i="9" s="1"/>
  <c r="O30" i="9"/>
  <c r="N30" i="9"/>
  <c r="M30" i="9" s="1"/>
  <c r="O29" i="9"/>
  <c r="N29" i="9"/>
  <c r="M29" i="9" s="1"/>
  <c r="M28" i="9"/>
  <c r="O27" i="9"/>
  <c r="N27" i="9"/>
  <c r="M27" i="9" s="1"/>
  <c r="M26" i="9"/>
  <c r="M25" i="9"/>
  <c r="L22" i="9"/>
  <c r="K22" i="9"/>
  <c r="J22" i="9"/>
  <c r="I22" i="9"/>
  <c r="H22" i="9"/>
  <c r="G22" i="9"/>
  <c r="F22" i="9"/>
  <c r="E22" i="9"/>
  <c r="D22" i="9"/>
  <c r="C22" i="9"/>
  <c r="B22" i="9"/>
  <c r="O21" i="9"/>
  <c r="N21" i="9"/>
  <c r="M21" i="9" s="1"/>
  <c r="M19" i="9"/>
  <c r="O17" i="9"/>
  <c r="N17" i="9"/>
  <c r="M17" i="9" s="1"/>
  <c r="O16" i="9"/>
  <c r="N16" i="9"/>
  <c r="M16" i="9" s="1"/>
  <c r="O15" i="9"/>
  <c r="N15" i="9"/>
  <c r="M15" i="9" s="1"/>
  <c r="O14" i="9"/>
  <c r="N14" i="9"/>
  <c r="M14" i="9" s="1"/>
  <c r="O10" i="9"/>
  <c r="N10" i="9"/>
  <c r="M10" i="9" s="1"/>
  <c r="O9" i="9"/>
  <c r="N9" i="9"/>
  <c r="M9" i="9" s="1"/>
  <c r="O8" i="9"/>
  <c r="N8" i="9"/>
  <c r="M8" i="9" s="1"/>
  <c r="O7" i="9"/>
  <c r="N7" i="9"/>
  <c r="M7" i="9" s="1"/>
  <c r="O6" i="9"/>
  <c r="N6" i="9"/>
  <c r="N2" i="9"/>
  <c r="A2" i="9"/>
  <c r="A168" i="7"/>
  <c r="J38" i="11" l="1"/>
  <c r="B240" i="9"/>
  <c r="C239" i="9" s="1"/>
  <c r="F22" i="11"/>
  <c r="G22" i="11"/>
  <c r="I38" i="11"/>
  <c r="E22" i="11"/>
  <c r="F38" i="11"/>
  <c r="G38" i="11"/>
  <c r="I22" i="11"/>
  <c r="H38" i="11"/>
  <c r="O23" i="12"/>
  <c r="E38" i="11"/>
  <c r="D38" i="11"/>
  <c r="N36" i="9"/>
  <c r="O36" i="9"/>
  <c r="N22" i="9"/>
  <c r="O22" i="9"/>
  <c r="K37" i="10"/>
  <c r="J37" i="10"/>
  <c r="I37" i="10"/>
  <c r="F37" i="10"/>
  <c r="G37" i="10"/>
  <c r="H37" i="10"/>
  <c r="E37" i="10"/>
  <c r="D37" i="10"/>
  <c r="D54" i="11"/>
  <c r="E54" i="11"/>
  <c r="K54" i="11"/>
  <c r="J54" i="11"/>
  <c r="G54" i="11"/>
  <c r="J56" i="11"/>
  <c r="I54" i="11"/>
  <c r="K56" i="11"/>
  <c r="H56" i="11"/>
  <c r="F54" i="11"/>
  <c r="H54" i="11"/>
  <c r="D56" i="11"/>
  <c r="C56" i="11"/>
  <c r="I56" i="11"/>
  <c r="E56" i="11"/>
  <c r="F56" i="11"/>
  <c r="J22" i="11"/>
  <c r="G56" i="11"/>
  <c r="H22" i="11"/>
  <c r="D22" i="11"/>
  <c r="K38" i="11"/>
  <c r="M36" i="9"/>
  <c r="M6" i="9"/>
  <c r="M22" i="9" s="1"/>
  <c r="K164" i="5"/>
  <c r="J164" i="5"/>
  <c r="I164" i="5"/>
  <c r="H164" i="5"/>
  <c r="G164" i="5"/>
  <c r="F164" i="5"/>
  <c r="E164" i="5"/>
  <c r="K161" i="5"/>
  <c r="J161" i="5"/>
  <c r="I161" i="5"/>
  <c r="H161" i="5"/>
  <c r="G161" i="5"/>
  <c r="F161" i="5"/>
  <c r="E161" i="5"/>
  <c r="K158" i="5"/>
  <c r="J158" i="5"/>
  <c r="I158" i="5"/>
  <c r="H158" i="5"/>
  <c r="G158" i="5"/>
  <c r="F158" i="5"/>
  <c r="E158" i="5"/>
  <c r="K155" i="5"/>
  <c r="J155" i="5"/>
  <c r="I155" i="5"/>
  <c r="H155" i="5"/>
  <c r="G155" i="5"/>
  <c r="F155" i="5"/>
  <c r="E155" i="5"/>
  <c r="K152" i="5"/>
  <c r="J152" i="5"/>
  <c r="I152" i="5"/>
  <c r="H152" i="5"/>
  <c r="G152" i="5"/>
  <c r="F152" i="5"/>
  <c r="E152" i="5"/>
  <c r="K149" i="5"/>
  <c r="J149" i="5"/>
  <c r="I149" i="5"/>
  <c r="H149" i="5"/>
  <c r="G149" i="5"/>
  <c r="F149" i="5"/>
  <c r="E149" i="5"/>
  <c r="K141" i="5"/>
  <c r="K139" i="5" s="1"/>
  <c r="J141" i="5"/>
  <c r="J139" i="5" s="1"/>
  <c r="I141" i="5"/>
  <c r="I139" i="5" s="1"/>
  <c r="H141" i="5"/>
  <c r="G141" i="5"/>
  <c r="G139" i="5" s="1"/>
  <c r="F139" i="5"/>
  <c r="E141" i="5"/>
  <c r="E139" i="5" s="1"/>
  <c r="H139" i="5"/>
  <c r="K136" i="5"/>
  <c r="J136" i="5"/>
  <c r="I136" i="5"/>
  <c r="H136" i="5"/>
  <c r="G136" i="5"/>
  <c r="F136" i="5"/>
  <c r="E136" i="5"/>
  <c r="K131" i="5"/>
  <c r="J131" i="5"/>
  <c r="I131" i="5"/>
  <c r="I118" i="5" s="1"/>
  <c r="H131" i="5"/>
  <c r="G131" i="5"/>
  <c r="F131" i="5"/>
  <c r="E131" i="5"/>
  <c r="K119" i="5"/>
  <c r="J119" i="5"/>
  <c r="I119" i="5"/>
  <c r="H119" i="5"/>
  <c r="H118" i="5" s="1"/>
  <c r="G119" i="5"/>
  <c r="F119" i="5"/>
  <c r="F118" i="5" s="1"/>
  <c r="E119" i="5"/>
  <c r="E118" i="5" s="1"/>
  <c r="K114" i="5"/>
  <c r="J114" i="5"/>
  <c r="I114" i="5"/>
  <c r="H114" i="5"/>
  <c r="G114" i="5"/>
  <c r="F114" i="5"/>
  <c r="E114" i="5"/>
  <c r="E110" i="5" s="1"/>
  <c r="K111" i="5"/>
  <c r="J111" i="5"/>
  <c r="I111" i="5"/>
  <c r="H111" i="5"/>
  <c r="G111" i="5"/>
  <c r="F111" i="5"/>
  <c r="E111" i="5"/>
  <c r="K103" i="5"/>
  <c r="J103" i="5"/>
  <c r="I103" i="5"/>
  <c r="H103" i="5"/>
  <c r="G103" i="5"/>
  <c r="F103" i="5"/>
  <c r="E103" i="5"/>
  <c r="K98" i="5"/>
  <c r="J98" i="5"/>
  <c r="I98" i="5"/>
  <c r="H98" i="5"/>
  <c r="G98" i="5"/>
  <c r="F98" i="5"/>
  <c r="E98" i="5"/>
  <c r="K75" i="5"/>
  <c r="J75" i="5"/>
  <c r="J74" i="5" s="1"/>
  <c r="I75" i="5"/>
  <c r="I74" i="5" s="1"/>
  <c r="H75" i="5"/>
  <c r="H74" i="5" s="1"/>
  <c r="G75" i="5"/>
  <c r="F75" i="5"/>
  <c r="F74" i="5" s="1"/>
  <c r="E75" i="5"/>
  <c r="K74" i="5"/>
  <c r="K68" i="5"/>
  <c r="J68" i="5"/>
  <c r="I68" i="5"/>
  <c r="H68" i="5"/>
  <c r="G68" i="5"/>
  <c r="F68" i="5"/>
  <c r="E68" i="5"/>
  <c r="K62" i="5"/>
  <c r="J62" i="5"/>
  <c r="I62" i="5"/>
  <c r="H62" i="5"/>
  <c r="G62" i="5"/>
  <c r="F62" i="5"/>
  <c r="E62" i="5"/>
  <c r="K52" i="5"/>
  <c r="J52" i="5"/>
  <c r="I52" i="5"/>
  <c r="H52" i="5"/>
  <c r="G52" i="5"/>
  <c r="F52" i="5"/>
  <c r="E52" i="5"/>
  <c r="K44" i="5"/>
  <c r="J44" i="5"/>
  <c r="I44" i="5"/>
  <c r="H44" i="5"/>
  <c r="G44" i="5"/>
  <c r="F44" i="5"/>
  <c r="E44" i="5"/>
  <c r="K37" i="5"/>
  <c r="J37" i="5"/>
  <c r="I37" i="5"/>
  <c r="H37" i="5"/>
  <c r="G37" i="5"/>
  <c r="F37" i="5"/>
  <c r="E37" i="5"/>
  <c r="K26" i="5"/>
  <c r="J26" i="5"/>
  <c r="I26" i="5"/>
  <c r="H26" i="5"/>
  <c r="G26" i="5"/>
  <c r="F26" i="5"/>
  <c r="E26" i="5"/>
  <c r="K16" i="5"/>
  <c r="J16" i="5"/>
  <c r="I16" i="5"/>
  <c r="H16" i="5"/>
  <c r="G16" i="5"/>
  <c r="F16" i="5"/>
  <c r="E16" i="5"/>
  <c r="K12" i="5"/>
  <c r="J12" i="5"/>
  <c r="I12" i="5"/>
  <c r="H12" i="5"/>
  <c r="G12" i="5"/>
  <c r="F12" i="5"/>
  <c r="E12" i="5"/>
  <c r="K7" i="5"/>
  <c r="J7" i="5"/>
  <c r="I7" i="5"/>
  <c r="H7" i="5"/>
  <c r="G7" i="5"/>
  <c r="F7" i="5"/>
  <c r="E7" i="5"/>
  <c r="C3" i="5"/>
  <c r="D3" i="5"/>
  <c r="E3" i="5"/>
  <c r="F3" i="5"/>
  <c r="G3" i="5"/>
  <c r="H3" i="5"/>
  <c r="I3" i="5"/>
  <c r="J3" i="5"/>
  <c r="K3" i="5"/>
  <c r="A168" i="4"/>
  <c r="O21" i="3"/>
  <c r="O20" i="3"/>
  <c r="N16" i="3"/>
  <c r="M16" i="3"/>
  <c r="L16" i="3"/>
  <c r="K16" i="3"/>
  <c r="J16" i="3"/>
  <c r="J24" i="3" s="1"/>
  <c r="I16" i="3"/>
  <c r="H16" i="3"/>
  <c r="G16" i="3"/>
  <c r="F16" i="3"/>
  <c r="E16" i="3"/>
  <c r="D16" i="3"/>
  <c r="O15" i="3"/>
  <c r="O14" i="3"/>
  <c r="N10" i="3"/>
  <c r="M10" i="3"/>
  <c r="L10" i="3"/>
  <c r="K10" i="3"/>
  <c r="J10" i="3"/>
  <c r="I10" i="3"/>
  <c r="H10" i="3"/>
  <c r="G10" i="3"/>
  <c r="F10" i="3"/>
  <c r="E10" i="3"/>
  <c r="D10" i="3"/>
  <c r="O9" i="3"/>
  <c r="O8" i="3"/>
  <c r="C10" i="3"/>
  <c r="A49" i="1"/>
  <c r="A50" i="1" s="1"/>
  <c r="A48" i="1"/>
  <c r="A47" i="1"/>
  <c r="A46" i="1"/>
  <c r="A45" i="1"/>
  <c r="A44" i="1"/>
  <c r="A43" i="1"/>
  <c r="A42" i="1"/>
  <c r="A41" i="1"/>
  <c r="A40" i="1"/>
  <c r="A39" i="1"/>
  <c r="E38" i="1"/>
  <c r="E39" i="1" s="1"/>
  <c r="E40" i="1" s="1"/>
  <c r="E41" i="1" s="1"/>
  <c r="E42" i="1" s="1"/>
  <c r="A38" i="1"/>
  <c r="A37" i="1"/>
  <c r="A35" i="1"/>
  <c r="A33" i="1"/>
  <c r="F32" i="1"/>
  <c r="F33" i="1" s="1"/>
  <c r="F34" i="1" s="1"/>
  <c r="F35" i="1" s="1"/>
  <c r="F36" i="1" s="1"/>
  <c r="F31" i="1"/>
  <c r="A31" i="1"/>
  <c r="A29" i="1"/>
  <c r="A28" i="1"/>
  <c r="A27" i="1"/>
  <c r="A26" i="1"/>
  <c r="A25" i="1"/>
  <c r="A24" i="1"/>
  <c r="A23" i="1"/>
  <c r="A22" i="1"/>
  <c r="A21" i="1"/>
  <c r="A20" i="1"/>
  <c r="F18" i="1"/>
  <c r="D18" i="1"/>
  <c r="B18" i="1"/>
  <c r="A18" i="1"/>
  <c r="F17" i="1"/>
  <c r="D17" i="1"/>
  <c r="B17" i="1"/>
  <c r="A17" i="1"/>
  <c r="F16" i="1"/>
  <c r="D16" i="1"/>
  <c r="B16" i="1"/>
  <c r="A16" i="1"/>
  <c r="F15" i="1"/>
  <c r="D15" i="1"/>
  <c r="B15" i="1"/>
  <c r="A15" i="1"/>
  <c r="F14" i="1"/>
  <c r="D14" i="1"/>
  <c r="B14" i="1"/>
  <c r="A14" i="1"/>
  <c r="F13" i="1"/>
  <c r="D13" i="1"/>
  <c r="B13" i="1"/>
  <c r="A13" i="1"/>
  <c r="F12" i="1"/>
  <c r="D12" i="1"/>
  <c r="B12" i="1"/>
  <c r="A12" i="1"/>
  <c r="F11" i="1"/>
  <c r="D11" i="1"/>
  <c r="B11" i="1"/>
  <c r="A11" i="1"/>
  <c r="D9" i="1"/>
  <c r="B9" i="1"/>
  <c r="A9" i="1"/>
  <c r="D7" i="1"/>
  <c r="B7" i="1"/>
  <c r="A7" i="1"/>
  <c r="D5" i="1"/>
  <c r="C5" i="1"/>
  <c r="B5" i="1"/>
  <c r="A5" i="1"/>
  <c r="A53" i="1"/>
  <c r="K164" i="6"/>
  <c r="J164" i="6"/>
  <c r="I164" i="6"/>
  <c r="H164" i="6"/>
  <c r="G164" i="6"/>
  <c r="F164" i="6"/>
  <c r="E164" i="6"/>
  <c r="K161" i="6"/>
  <c r="J161" i="6"/>
  <c r="I161" i="6"/>
  <c r="H161" i="6"/>
  <c r="G161" i="6"/>
  <c r="F161" i="6"/>
  <c r="E161" i="6"/>
  <c r="J158" i="6"/>
  <c r="I158" i="6"/>
  <c r="H158" i="6"/>
  <c r="G158" i="6"/>
  <c r="F158" i="6"/>
  <c r="E158" i="6"/>
  <c r="K155" i="6"/>
  <c r="J155" i="6"/>
  <c r="I155" i="6"/>
  <c r="H155" i="6"/>
  <c r="G155" i="6"/>
  <c r="F155" i="6"/>
  <c r="E155" i="6"/>
  <c r="K152" i="6"/>
  <c r="J152" i="6"/>
  <c r="I152" i="6"/>
  <c r="H152" i="6"/>
  <c r="G152" i="6"/>
  <c r="F152" i="6"/>
  <c r="E152" i="6"/>
  <c r="K149" i="6"/>
  <c r="J149" i="6"/>
  <c r="I149" i="6"/>
  <c r="H149" i="6"/>
  <c r="G149" i="6"/>
  <c r="F149" i="6"/>
  <c r="E149" i="6"/>
  <c r="K141" i="6"/>
  <c r="K139" i="6" s="1"/>
  <c r="J141" i="6"/>
  <c r="J139" i="6" s="1"/>
  <c r="I141" i="6"/>
  <c r="H141" i="6"/>
  <c r="G141" i="6"/>
  <c r="G139" i="6" s="1"/>
  <c r="F141" i="6"/>
  <c r="F139" i="6" s="1"/>
  <c r="E141" i="6"/>
  <c r="E139" i="6" s="1"/>
  <c r="I139" i="6"/>
  <c r="H139" i="6"/>
  <c r="K136" i="6"/>
  <c r="J136" i="6"/>
  <c r="I136" i="6"/>
  <c r="H136" i="6"/>
  <c r="G136" i="6"/>
  <c r="F136" i="6"/>
  <c r="E136" i="6"/>
  <c r="K131" i="6"/>
  <c r="J131" i="6"/>
  <c r="I131" i="6"/>
  <c r="H131" i="6"/>
  <c r="G131" i="6"/>
  <c r="F131" i="6"/>
  <c r="E131" i="6"/>
  <c r="K119" i="6"/>
  <c r="K118" i="6" s="1"/>
  <c r="J119" i="6"/>
  <c r="I119" i="6"/>
  <c r="I118" i="6" s="1"/>
  <c r="H119" i="6"/>
  <c r="G119" i="6"/>
  <c r="F119" i="6"/>
  <c r="F118" i="6" s="1"/>
  <c r="K114" i="6"/>
  <c r="J114" i="6"/>
  <c r="I114" i="6"/>
  <c r="H114" i="6"/>
  <c r="G114" i="6"/>
  <c r="G110" i="6" s="1"/>
  <c r="F114" i="6"/>
  <c r="E114" i="6"/>
  <c r="K111" i="6"/>
  <c r="K110" i="6" s="1"/>
  <c r="J111" i="6"/>
  <c r="I111" i="6"/>
  <c r="H111" i="6"/>
  <c r="G111" i="6"/>
  <c r="F111" i="6"/>
  <c r="E111" i="6"/>
  <c r="K103" i="6"/>
  <c r="J103" i="6"/>
  <c r="I103" i="6"/>
  <c r="H103" i="6"/>
  <c r="G103" i="6"/>
  <c r="F103" i="6"/>
  <c r="E103" i="6"/>
  <c r="K98" i="6"/>
  <c r="J98" i="6"/>
  <c r="I98" i="6"/>
  <c r="H98" i="6"/>
  <c r="G98" i="6"/>
  <c r="F98" i="6"/>
  <c r="E98" i="6"/>
  <c r="K75" i="6"/>
  <c r="J75" i="6"/>
  <c r="J74" i="6" s="1"/>
  <c r="I75" i="6"/>
  <c r="H75" i="6"/>
  <c r="H74" i="6" s="1"/>
  <c r="G75" i="6"/>
  <c r="G74" i="6" s="1"/>
  <c r="F75" i="6"/>
  <c r="E75" i="6"/>
  <c r="K68" i="6"/>
  <c r="J68" i="6"/>
  <c r="I68" i="6"/>
  <c r="H68" i="6"/>
  <c r="G68" i="6"/>
  <c r="F68" i="6"/>
  <c r="E68" i="6"/>
  <c r="K62" i="6"/>
  <c r="J62" i="6"/>
  <c r="I62" i="6"/>
  <c r="H62" i="6"/>
  <c r="G62" i="6"/>
  <c r="F62" i="6"/>
  <c r="E62" i="6"/>
  <c r="K52" i="6"/>
  <c r="J52" i="6"/>
  <c r="I52" i="6"/>
  <c r="H52" i="6"/>
  <c r="G52" i="6"/>
  <c r="F52" i="6"/>
  <c r="E52" i="6"/>
  <c r="K44" i="6"/>
  <c r="J44" i="6"/>
  <c r="I44" i="6"/>
  <c r="H44" i="6"/>
  <c r="G44" i="6"/>
  <c r="F44" i="6"/>
  <c r="E44" i="6"/>
  <c r="K37" i="6"/>
  <c r="J37" i="6"/>
  <c r="I37" i="6"/>
  <c r="H37" i="6"/>
  <c r="G37" i="6"/>
  <c r="F37" i="6"/>
  <c r="E37" i="6"/>
  <c r="K26" i="6"/>
  <c r="J26" i="6"/>
  <c r="I26" i="6"/>
  <c r="H26" i="6"/>
  <c r="G26" i="6"/>
  <c r="F26" i="6"/>
  <c r="E26" i="6"/>
  <c r="K16" i="6"/>
  <c r="J16" i="6"/>
  <c r="I16" i="6"/>
  <c r="H16" i="6"/>
  <c r="G16" i="6"/>
  <c r="F16" i="6"/>
  <c r="E16" i="6"/>
  <c r="K12" i="6"/>
  <c r="J12" i="6"/>
  <c r="I12" i="6"/>
  <c r="H12" i="6"/>
  <c r="G12" i="6"/>
  <c r="F12" i="6"/>
  <c r="E12" i="6"/>
  <c r="K7" i="6"/>
  <c r="J7" i="6"/>
  <c r="I7" i="6"/>
  <c r="H7" i="6"/>
  <c r="G7" i="6"/>
  <c r="F7" i="6"/>
  <c r="E7" i="6"/>
  <c r="B2" i="6"/>
  <c r="A2" i="6"/>
  <c r="B2" i="5"/>
  <c r="A2" i="5"/>
  <c r="K3" i="4"/>
  <c r="J3" i="4"/>
  <c r="I3" i="4"/>
  <c r="H3" i="4"/>
  <c r="G3" i="4"/>
  <c r="F3" i="4"/>
  <c r="E3" i="4"/>
  <c r="D3" i="4"/>
  <c r="C3" i="4"/>
  <c r="I2" i="4"/>
  <c r="F2" i="4"/>
  <c r="B2" i="4"/>
  <c r="A2" i="4"/>
  <c r="N22" i="3"/>
  <c r="M22" i="3"/>
  <c r="L22" i="3"/>
  <c r="K22" i="3"/>
  <c r="J22" i="3"/>
  <c r="I22" i="3"/>
  <c r="H22" i="3"/>
  <c r="H24" i="3" s="1"/>
  <c r="G22" i="3"/>
  <c r="G24" i="3" s="1"/>
  <c r="F22" i="3"/>
  <c r="E22" i="3"/>
  <c r="E24" i="3" s="1"/>
  <c r="D22" i="3"/>
  <c r="M24" i="3"/>
  <c r="I3" i="3"/>
  <c r="H3" i="3"/>
  <c r="G3" i="3"/>
  <c r="F3" i="3"/>
  <c r="E3" i="3"/>
  <c r="D3" i="3"/>
  <c r="C3" i="3"/>
  <c r="N2" i="3"/>
  <c r="M2" i="3"/>
  <c r="L2" i="3"/>
  <c r="K2" i="3"/>
  <c r="J2" i="3"/>
  <c r="I2" i="3"/>
  <c r="H2" i="3"/>
  <c r="E2" i="3"/>
  <c r="D2" i="3"/>
  <c r="B2" i="3"/>
  <c r="A2" i="3"/>
  <c r="Q20" i="2"/>
  <c r="P20" i="2"/>
  <c r="O20" i="2"/>
  <c r="N20" i="2"/>
  <c r="M20" i="2"/>
  <c r="Q3" i="2"/>
  <c r="P3" i="2"/>
  <c r="O3" i="2"/>
  <c r="N3" i="2"/>
  <c r="M3" i="2"/>
  <c r="O2" i="2"/>
  <c r="B2" i="1"/>
  <c r="F52" i="1" l="1"/>
  <c r="J118" i="5"/>
  <c r="I110" i="5"/>
  <c r="K110" i="5"/>
  <c r="F24" i="3"/>
  <c r="K24" i="3"/>
  <c r="O10" i="3"/>
  <c r="D24" i="3"/>
  <c r="L24" i="3"/>
  <c r="N24" i="3"/>
  <c r="I24" i="3"/>
  <c r="E74" i="5"/>
  <c r="H110" i="5"/>
  <c r="J6" i="5"/>
  <c r="G6" i="5"/>
  <c r="F6" i="5"/>
  <c r="G118" i="5"/>
  <c r="E6" i="5"/>
  <c r="E167" i="5" s="1"/>
  <c r="G110" i="5"/>
  <c r="J110" i="5"/>
  <c r="K6" i="5"/>
  <c r="I6" i="5"/>
  <c r="H6" i="5"/>
  <c r="F110" i="5"/>
  <c r="F167" i="5" s="1"/>
  <c r="G74" i="5"/>
  <c r="K118" i="5"/>
  <c r="I6" i="6"/>
  <c r="K6" i="6"/>
  <c r="K74" i="6"/>
  <c r="J118" i="6"/>
  <c r="G6" i="6"/>
  <c r="F6" i="6"/>
  <c r="I74" i="6"/>
  <c r="H6" i="6"/>
  <c r="E6" i="6"/>
  <c r="J6" i="6"/>
  <c r="E74" i="6"/>
  <c r="I110" i="6"/>
  <c r="I167" i="6" s="1"/>
  <c r="H110" i="6"/>
  <c r="G118" i="6"/>
  <c r="G167" i="6" s="1"/>
  <c r="F74" i="6"/>
  <c r="H118" i="6"/>
  <c r="H167" i="6" s="1"/>
  <c r="J110" i="6"/>
  <c r="F110" i="6"/>
  <c r="E110" i="6"/>
  <c r="E118" i="6"/>
  <c r="O7" i="3"/>
  <c r="C13" i="3"/>
  <c r="K167" i="6"/>
  <c r="K167" i="5" l="1"/>
  <c r="J167" i="5"/>
  <c r="I167" i="5"/>
  <c r="H167" i="5"/>
  <c r="C240" i="9"/>
  <c r="D239" i="9" s="1"/>
  <c r="G167" i="5"/>
  <c r="J167" i="6"/>
  <c r="E167" i="6"/>
  <c r="F167" i="6"/>
  <c r="C16" i="3"/>
  <c r="C19" i="3"/>
  <c r="O13" i="3"/>
  <c r="O19" i="3" l="1"/>
  <c r="C22" i="3"/>
  <c r="O22" i="3" s="1"/>
  <c r="O16" i="3"/>
  <c r="D240" i="9" l="1"/>
  <c r="E239" i="9" s="1"/>
  <c r="C24" i="3"/>
  <c r="O24" i="3"/>
  <c r="E240" i="9" l="1"/>
  <c r="F239" i="9" s="1"/>
  <c r="F240" i="9" l="1"/>
  <c r="G239" i="9" l="1"/>
  <c r="G240" i="9" s="1"/>
  <c r="H37" i="17"/>
  <c r="H41" i="17" s="1"/>
  <c r="H43" i="17" s="1"/>
  <c r="H239" i="9" l="1"/>
  <c r="H240" i="9" s="1"/>
  <c r="I239" i="9" l="1"/>
  <c r="I240" i="9" s="1"/>
  <c r="J239" i="9" s="1"/>
  <c r="J240" i="9" s="1"/>
  <c r="K239" i="9" l="1"/>
  <c r="K240" i="9" s="1"/>
  <c r="L239" i="9" s="1"/>
  <c r="M239" i="9" l="1"/>
  <c r="L240" i="9"/>
  <c r="M240" i="9" s="1"/>
</calcChain>
</file>

<file path=xl/sharedStrings.xml><?xml version="1.0" encoding="utf-8"?>
<sst xmlns="http://schemas.openxmlformats.org/spreadsheetml/2006/main" count="1986" uniqueCount="677">
  <si>
    <t>External mechanism</t>
  </si>
  <si>
    <r>
      <t xml:space="preserve">Period of agreement 
</t>
    </r>
    <r>
      <rPr>
        <sz val="8"/>
        <rFont val="Arial Narrow"/>
        <family val="2"/>
      </rPr>
      <t>1</t>
    </r>
  </si>
  <si>
    <t>Service provided</t>
  </si>
  <si>
    <t>Expiry date of service delivery agreement or contract</t>
  </si>
  <si>
    <r>
      <t xml:space="preserve">Monetary value of agreement 
</t>
    </r>
    <r>
      <rPr>
        <sz val="8"/>
        <rFont val="Arial Narrow"/>
        <family val="2"/>
      </rPr>
      <t>2</t>
    </r>
  </si>
  <si>
    <t>Name of organisation</t>
  </si>
  <si>
    <t>Years/months</t>
  </si>
  <si>
    <t>R thousands</t>
  </si>
  <si>
    <t>1. Total period from commencement until end</t>
  </si>
  <si>
    <t>2. Annual value</t>
  </si>
  <si>
    <t>R thousand</t>
  </si>
  <si>
    <t>Function</t>
  </si>
  <si>
    <t>Project Description</t>
  </si>
  <si>
    <t>Project Number</t>
  </si>
  <si>
    <t>Type</t>
  </si>
  <si>
    <t>MTSF Service Outcome</t>
  </si>
  <si>
    <t>IUDF</t>
  </si>
  <si>
    <t>Own Strategic Objectives</t>
  </si>
  <si>
    <t>Asset Class</t>
  </si>
  <si>
    <t>Asset Sub-Class</t>
  </si>
  <si>
    <t>Ward Location</t>
  </si>
  <si>
    <t>GPS Longitude</t>
  </si>
  <si>
    <t>GPS Lattitude</t>
  </si>
  <si>
    <t>Entities:</t>
  </si>
  <si>
    <t>List all capital projects grouped by Entity</t>
  </si>
  <si>
    <t>Entity A</t>
  </si>
  <si>
    <t>Water project A</t>
  </si>
  <si>
    <t>Entity B</t>
  </si>
  <si>
    <t>Electricity project B</t>
  </si>
  <si>
    <t>Entity Capital expenditure</t>
  </si>
  <si>
    <t>1. Must reconcile with budget table D5</t>
  </si>
  <si>
    <t>2. Must reconcile with budget table D6</t>
  </si>
  <si>
    <t>3. Refer municipal budget requirements</t>
  </si>
  <si>
    <t>Preceding Years</t>
  </si>
  <si>
    <t>Total Contract Value</t>
  </si>
  <si>
    <t>1,3</t>
  </si>
  <si>
    <t>Estimate</t>
  </si>
  <si>
    <t>Revenue Obligation By Contract</t>
  </si>
  <si>
    <t>Contract 1</t>
  </si>
  <si>
    <t>Contract 2</t>
  </si>
  <si>
    <t>Contract 3 etc</t>
  </si>
  <si>
    <t>Total Operating Revenue Implication</t>
  </si>
  <si>
    <t>Expenditure Obligation By Contract</t>
  </si>
  <si>
    <t>Total Operating Expenditure Implication</t>
  </si>
  <si>
    <t>Capital Expenditure Obligation By Contract</t>
  </si>
  <si>
    <t>Total Capital Expenditure Implication</t>
  </si>
  <si>
    <t>Total Entity Expenditure Implication</t>
  </si>
  <si>
    <t>1. Total implication for all preceding years to be summed and total stated in 'Preceding Years' column</t>
  </si>
  <si>
    <t>2. List all contracts with future financial obligations beyond the three years covered by the MTREF (MFMA s33)</t>
  </si>
  <si>
    <t>3. For entities with approved total revenue not exceeding R250 m - all contracts with an annual cost greater than R500 000. For entities with approved total revenue greater than R250 m - all contracts with an annual cost greater than R1million. For entities with approved total revenue greater than R500 m - all contracts with an annual cost greater than R5 million</t>
  </si>
  <si>
    <t>Capital expenditure on upgrading of existing assets by Asset Class/Sub-class</t>
  </si>
  <si>
    <t>Infrastructure</t>
  </si>
  <si>
    <t>Roads Infrastructure</t>
  </si>
  <si>
    <t>Roads</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</si>
  <si>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</si>
  <si>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</si>
  <si>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</si>
  <si>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</si>
  <si>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</si>
  <si>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</si>
  <si>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</si>
  <si>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</si>
  <si>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</si>
  <si>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</si>
  <si>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</si>
  <si>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</si>
  <si>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</si>
  <si>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</si>
  <si>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</si>
  <si>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</si>
  <si>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</si>
  <si>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</si>
  <si>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</si>
  <si>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</si>
  <si>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</si>
  <si>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</si>
  <si>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</si>
  <si>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</si>
  <si>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</si>
  <si>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</si>
  <si>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</si>
  <si>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</si>
  <si>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Reticulation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</si>
  <si>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</si>
  <si>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</si>
  <si>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</si>
  <si>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</si>
  <si>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</si>
  <si>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</si>
  <si>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</si>
  <si>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</si>
  <si>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</si>
  <si>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</si>
  <si>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</si>
  <si>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</si>
  <si>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</si>
  <si>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</si>
  <si>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</si>
  <si>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</si>
  <si>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</si>
  <si>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</si>
  <si>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</si>
  <si>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</si>
  <si>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</si>
  <si>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</si>
  <si>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</si>
  <si>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</si>
  <si>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</si>
  <si>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</si>
  <si>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</si>
  <si>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</si>
  <si>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</si>
  <si>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</si>
  <si>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</si>
  <si>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</si>
  <si>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</si>
  <si>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</si>
  <si>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Libraries</t>
  </si>
  <si>
    <t>Cemeteries/Crematoria</t>
  </si>
  <si>
    <t>Police</t>
  </si>
  <si>
    <t>Parks</t>
  </si>
  <si>
    <t>Public Open Space</t>
  </si>
  <si>
    <t>Nature Reserves</t>
  </si>
  <si>
    <t>Public Ablution Facilities</t>
  </si>
  <si>
    <t>Markets</t>
  </si>
  <si>
    <t>Stalls</t>
  </si>
  <si>
    <t>Abattoirs</t>
  </si>
  <si>
    <t>Airports</t>
  </si>
  <si>
    <t>Taxi Ranks/Bus Terminals</t>
  </si>
  <si>
    <t>Sport and Recreation Facilities</t>
  </si>
  <si>
    <t>Indoor Facilities</t>
  </si>
  <si>
    <t>Outdoor Facilities</t>
  </si>
  <si>
    <t>Heritage assets</t>
  </si>
  <si>
    <t>Monuments</t>
  </si>
  <si>
    <t>Historic Buildings</t>
  </si>
  <si>
    <t>Works of Art</t>
  </si>
  <si>
    <t>Conservation Areas</t>
  </si>
  <si>
    <t>Other Heritage</t>
  </si>
  <si>
    <t>Investment properties</t>
  </si>
  <si>
    <t>Revenue Generating</t>
  </si>
  <si>
    <t>Improved Property</t>
  </si>
  <si>
    <t>Unimproved Property</t>
  </si>
  <si>
    <t>Non-revenue Generating</t>
  </si>
  <si>
    <t>Other assets</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</si>
  <si>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</si>
  <si>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</si>
  <si>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</si>
  <si>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</si>
  <si>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</si>
  <si>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</si>
  <si>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</si>
  <si>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</si>
  <si>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</si>
  <si>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</si>
  <si>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</si>
  <si>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</si>
  <si>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</si>
  <si>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</si>
  <si>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</si>
  <si>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</si>
  <si>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</si>
  <si>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</si>
  <si>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</si>
  <si>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</si>
  <si>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</si>
  <si>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</si>
  <si>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</si>
  <si>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</si>
  <si>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</si>
  <si>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</si>
  <si>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</si>
  <si>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</si>
  <si>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Land</t>
  </si>
  <si>
    <t>Zoo's, Marine and Non-biological Animals</t>
  </si>
  <si>
    <t>1. Total Capital Expenditure on new assets (SD7a) plus Total Capital Expenditure on renewal of existing assets (SD7b) plus Total Capital Expenditure  on upgrading of existing assets (SD7e) must reconcile to total capital expenditure in Budgeted Capital Expenditure</t>
  </si>
  <si>
    <t>Depreciation by Asset Class/Sub-class</t>
  </si>
  <si>
    <t>Total Depreciation by Asset Class/Sub-class</t>
  </si>
  <si>
    <t>Repairs and maintenance expenditure by Asset Class/Sub-class</t>
  </si>
  <si>
    <t>Total expenditure on repairs and maintenance of assets</t>
  </si>
  <si>
    <t xml:space="preserve">RATE-BASED </t>
  </si>
  <si>
    <t>31/08/2031</t>
  </si>
  <si>
    <t>36 months</t>
  </si>
  <si>
    <t>31/03/2024</t>
  </si>
  <si>
    <t>30/09/2023</t>
  </si>
  <si>
    <t>15/09/2023</t>
  </si>
  <si>
    <t>13/05/2021</t>
  </si>
  <si>
    <t>PER CONSTRUCTION PROGRAMME</t>
  </si>
  <si>
    <t>03/03/2021</t>
  </si>
  <si>
    <t>19/03/2021</t>
  </si>
  <si>
    <t>04/03/2021</t>
  </si>
  <si>
    <t>25/05/2021</t>
  </si>
  <si>
    <t>17/06/2021</t>
  </si>
  <si>
    <t>28/09/2021</t>
  </si>
  <si>
    <t>EOI/01/20-21 - PANEL OF SECURITY SERVICES PROVIDERS</t>
  </si>
  <si>
    <t>15/09/2020 - FOR PERIOD OF 36 MONTHS</t>
  </si>
  <si>
    <t>SECURITY GUARD SERVICES - ADHOC, AS NEEDED</t>
  </si>
  <si>
    <t>14/09/2023</t>
  </si>
  <si>
    <t>RATE-BASED</t>
  </si>
  <si>
    <t xml:space="preserve">BID/003/20-21 - PANEL OF PROFESSIONAL PROJECT MANAGERS </t>
  </si>
  <si>
    <t xml:space="preserve">01/10/2020 - FOR 36 MONTHS </t>
  </si>
  <si>
    <t>PROFF ENGINEERING SERVICES - CLUSTER2 RURAL WATER SUPPLY BACKLOG</t>
  </si>
  <si>
    <t>8/12/2020 - TO END OF CONSTRUCTION PHASE</t>
  </si>
  <si>
    <t xml:space="preserve">PROFF ENGINEERING SERVICES - PHASE 2A AUGMENTATION OF ENGCOBO RURAL SCHEME BHODINI </t>
  </si>
  <si>
    <t>PROFF ENGINEERING SERVICES - REFURBISHMENT OF KOMANI WATER TREATMENT WORKS</t>
  </si>
  <si>
    <t>17/12/2020- TO END OF CONSTRUCTION PHASE</t>
  </si>
  <si>
    <t xml:space="preserve">PROFF ENGINEERING SERVICES - REFURBISHMENT OF THE KOMANI WASTE WATER TREATMENT WORKS </t>
  </si>
  <si>
    <t>PROFF ENGINEERING SERVICES - CLUSTER4 RURAL SCHEME NCORA, GESINI, MATAFENI</t>
  </si>
  <si>
    <t xml:space="preserve">PROFF ENGINEERING SERVICES - CHDM MECHANICAL WORKSHOP </t>
  </si>
  <si>
    <t>4/12/2020 - TO END OF CONSTRUCTION PHASE</t>
  </si>
  <si>
    <t>PROFF ENGINEERING SERVICES</t>
  </si>
  <si>
    <t>RATE-BASED TO CONSTR VALUE</t>
  </si>
  <si>
    <t>PROFF ENGINEERING SERVICES - PHASE6 XONXA DAM TRANSFER BULK WATER PIPLEINE</t>
  </si>
  <si>
    <t>08/12/2020 - TO END OF CONSTRUCTION PHASE</t>
  </si>
  <si>
    <t>PROFF ENGINEERING SERVICES - PHASE6 XONXA WTW TO MACHIBINI AND ILINGE</t>
  </si>
  <si>
    <t>PROFF ENGINEERING SERVICES - TARKASTAD - BULK WATER SERVICES</t>
  </si>
  <si>
    <t>PROFF ENGINEERING SERVICES - TARKASTAD - BULK SEWER SERVICES</t>
  </si>
  <si>
    <t>PROFF ENGINEERING SERVICES - CRADOCK BULK WATER SERVICES</t>
  </si>
  <si>
    <t>PROFF ENGINEERING SERVICES - CRADOCK BULK WASTE WATER SERVICES</t>
  </si>
  <si>
    <t>PROFF ENGINEERING SERVICES - COFIMVABA WATER AND SEWER SERVICES</t>
  </si>
  <si>
    <t>PROFF ENGINEERING SERVICES - COFIMVABA BULK WATER TSOJANE</t>
  </si>
  <si>
    <t xml:space="preserve">MOST PLANNED CAPITAL PROJECTS RELATE TO OFFICE RENOVATIONS, PURCHASE OF NEW ICT ASSETS.COMPUTERS, AS WELL AS INVESTMENT IN NEW MOTOR VEHICLES FOR BUSINESS USE </t>
  </si>
  <si>
    <t>Capital expenditure on renewal of existing assets by Asset Class/Sub-class</t>
  </si>
  <si>
    <t>Total capital expenditure on renewal of existing assets</t>
  </si>
  <si>
    <t>ADMIN/CORPORATE SERVICES</t>
  </si>
  <si>
    <t>TBC</t>
  </si>
  <si>
    <t>Renewal</t>
  </si>
  <si>
    <t>Upgrading</t>
  </si>
  <si>
    <t>A skilled and capable workforce to support an inclusive growth path</t>
  </si>
  <si>
    <t>Governance</t>
  </si>
  <si>
    <t>SOFTWARE LICENSING</t>
  </si>
  <si>
    <t>PROG1-VIABLE ORGANISATION</t>
  </si>
  <si>
    <t>UPGRADE OF COMPUTERS AND SERVER INFRA</t>
  </si>
  <si>
    <t>UPGRADE OF FURN/FITTINGS</t>
  </si>
  <si>
    <t>UPGRADE OF MACHINERY AND TRACTORS</t>
  </si>
  <si>
    <t>UPGRADE OF OFFICE BUILDING/RENOVATION</t>
  </si>
  <si>
    <t>July</t>
  </si>
  <si>
    <t>August</t>
  </si>
  <si>
    <t>Sept.</t>
  </si>
  <si>
    <t>October</t>
  </si>
  <si>
    <t>November</t>
  </si>
  <si>
    <t>December</t>
  </si>
  <si>
    <t>January</t>
  </si>
  <si>
    <t>February</t>
  </si>
  <si>
    <t>March</t>
  </si>
  <si>
    <t>April</t>
  </si>
  <si>
    <t>May</t>
  </si>
  <si>
    <t>June</t>
  </si>
  <si>
    <t>Operating Revenue By Source</t>
  </si>
  <si>
    <t>Property rates</t>
  </si>
  <si>
    <t>Service charges - electricity revenue</t>
  </si>
  <si>
    <t>Service charges - water revenue</t>
  </si>
  <si>
    <t>Service charges - sanitation revenue</t>
  </si>
  <si>
    <t>Service charges - refuse revenue</t>
  </si>
  <si>
    <t>Rental of facilities and equipment</t>
  </si>
  <si>
    <t>Interest earned - external investments</t>
  </si>
  <si>
    <t>Interest earned - outstanding debtors</t>
  </si>
  <si>
    <t>Dividends received</t>
  </si>
  <si>
    <t>Fines, penalties and forfeits</t>
  </si>
  <si>
    <t>Licences and permits</t>
  </si>
  <si>
    <t>Agency services</t>
  </si>
  <si>
    <t>Transfers and subsidies</t>
  </si>
  <si>
    <t>Other revenue</t>
  </si>
  <si>
    <t>Gains</t>
  </si>
  <si>
    <t>Total Revenue (excluding capital transfers and contributions)</t>
  </si>
  <si>
    <t>Operating Expenditure By Type</t>
  </si>
  <si>
    <t>Employee related costs</t>
  </si>
  <si>
    <t>Remuneration of Board Members</t>
  </si>
  <si>
    <t>Debt impairment</t>
  </si>
  <si>
    <t>Depreciation &amp; asset impairment</t>
  </si>
  <si>
    <t>Finance charges</t>
  </si>
  <si>
    <t>Bulk purchases - electricity</t>
  </si>
  <si>
    <t>Inventory consumed</t>
  </si>
  <si>
    <t>Contracted services</t>
  </si>
  <si>
    <t>Other expenditure</t>
  </si>
  <si>
    <t>Losses</t>
  </si>
  <si>
    <t>Total Expenditure</t>
  </si>
  <si>
    <t>Capital expenditure by Asset Class/Sub-class</t>
  </si>
  <si>
    <t xml:space="preserve">Total capital expenditure </t>
  </si>
  <si>
    <t>CASH FLOW FROM OPERATING ACTIVITIES</t>
  </si>
  <si>
    <t>Receipts</t>
  </si>
  <si>
    <t>Service charges</t>
  </si>
  <si>
    <t>Government - operating</t>
  </si>
  <si>
    <t>Government - capital</t>
  </si>
  <si>
    <t>Interest</t>
  </si>
  <si>
    <t>Dividends</t>
  </si>
  <si>
    <t>Payments</t>
  </si>
  <si>
    <t>Suppliers and employees</t>
  </si>
  <si>
    <t>Dividends paid</t>
  </si>
  <si>
    <t>Transfers and Grants</t>
  </si>
  <si>
    <t>NET CASH FROM/(USED) OPERATING ACTIVITIES</t>
  </si>
  <si>
    <t>CASH FLOWS FROM INVESTING ACTIVITIES</t>
  </si>
  <si>
    <t>Proceeds on disposal of PPE</t>
  </si>
  <si>
    <t>Decrease (Increase) in non-current debtors</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</si>
  <si>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</si>
  <si>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</si>
  <si>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</si>
  <si>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</si>
  <si>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</si>
  <si>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</si>
  <si>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</si>
  <si>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Increase (decrease) in consumer deposits</t>
  </si>
  <si>
    <t>Repayment of borrowing</t>
  </si>
  <si>
    <t>NET CASH FROM/(USED) FINANCING ACTIVITIES</t>
  </si>
  <si>
    <t>NET INCREASE/ (DECREASE) IN CASH HELD</t>
  </si>
  <si>
    <t>Cash/cash equivalents at the year begin:</t>
  </si>
  <si>
    <t>Cash/cash equivalents at the year end:</t>
  </si>
  <si>
    <t>Summary of Personnel Numbers</t>
  </si>
  <si>
    <t>Number</t>
  </si>
  <si>
    <t>Positions</t>
  </si>
  <si>
    <t>Permanent employees</t>
  </si>
  <si>
    <t>Contract employees</t>
  </si>
  <si>
    <t>Municipal Council and Boards of Municipal Entities</t>
  </si>
  <si>
    <t>Councillors (Political Office Bearers plus Other Councillors)</t>
  </si>
  <si>
    <t>Board Members of municipal entities</t>
  </si>
  <si>
    <t>Municipal entity employees</t>
  </si>
  <si>
    <t>CEO and Senior Managers</t>
  </si>
  <si>
    <t>Other Managers</t>
  </si>
  <si>
    <t>Professionals</t>
  </si>
  <si>
    <t>Finance</t>
  </si>
  <si>
    <t>Spatial/town planning</t>
  </si>
  <si>
    <t>Information Technology</t>
  </si>
  <si>
    <t>Electricity</t>
  </si>
  <si>
    <t>Water</t>
  </si>
  <si>
    <t>Sanitation</t>
  </si>
  <si>
    <t>Refuse</t>
  </si>
  <si>
    <t>Other</t>
  </si>
  <si>
    <t>Technicians</t>
  </si>
  <si>
    <t>Clerks (Clerical and administrative)</t>
  </si>
  <si>
    <t>Service and sales workers</t>
  </si>
  <si>
    <t>Skilled agricultural and fishery workers</t>
  </si>
  <si>
    <t>Craft and related trades</t>
  </si>
  <si>
    <t>Plant and Machine Operators</t>
  </si>
  <si>
    <t>Elementary Occupations</t>
  </si>
  <si>
    <t>Total Personnel Numbers</t>
  </si>
  <si>
    <t>% increase</t>
  </si>
  <si>
    <t>Total entity employees headcount</t>
  </si>
  <si>
    <t>Finance personnel headcount</t>
  </si>
  <si>
    <t>Human Resources personnel headcount</t>
  </si>
  <si>
    <t>1. Full Time Equivalent (FTE). E.g. One full time person = 1FTE. A person working half time (say 4 hours out of 8) = 0.5FTE.</t>
  </si>
  <si>
    <t>2. s57 of the Systems Act</t>
  </si>
  <si>
    <t>3. Include only in Consolidated Statements</t>
  </si>
  <si>
    <t>4. Include municipal entity employees in Consolidated Statements</t>
  </si>
  <si>
    <t>5. Include headcount (number fo persons, Not FTE) of managers and staff only (exclude councillors)</t>
  </si>
  <si>
    <t>6. Managers who provide the direction of a critical technical function</t>
  </si>
  <si>
    <t>7. Total number of employees working on these functions</t>
  </si>
  <si>
    <t>Summary of Employee and Board Member remuneration</t>
  </si>
  <si>
    <t>A</t>
  </si>
  <si>
    <t>B</t>
  </si>
  <si>
    <t>C</t>
  </si>
  <si>
    <t>D</t>
  </si>
  <si>
    <t>E</t>
  </si>
  <si>
    <t>F</t>
  </si>
  <si>
    <t>G</t>
  </si>
  <si>
    <t>H</t>
  </si>
  <si>
    <t>I</t>
  </si>
  <si>
    <t>Remuneration</t>
  </si>
  <si>
    <t>Board Members of Entities</t>
  </si>
  <si>
    <t>Basic Salaries and Wages</t>
  </si>
  <si>
    <t>Pension and UIF Contributions</t>
  </si>
  <si>
    <t>Medical Aid Contributions</t>
  </si>
  <si>
    <t>Overtime</t>
  </si>
  <si>
    <t>Performance Bonus</t>
  </si>
  <si>
    <t>Motor Vehicle Allowance</t>
  </si>
  <si>
    <t>Cellphone Allowance</t>
  </si>
  <si>
    <t>Housing Allowances</t>
  </si>
  <si>
    <t>Other benefits and allowances</t>
  </si>
  <si>
    <t>Board Fees</t>
  </si>
  <si>
    <t>Payments in lieu of leave</t>
  </si>
  <si>
    <t>Long service awards</t>
  </si>
  <si>
    <t>Post-retirement benefit obligations</t>
  </si>
  <si>
    <t>Sub Total - Board Members of Entities</t>
  </si>
  <si>
    <t>Senior Managers of Entities</t>
  </si>
  <si>
    <t>Sub Total - Senior Managers of Entities</t>
  </si>
  <si>
    <t>Other Staff of Entities</t>
  </si>
  <si>
    <t>Sub Total - Other Staff of Entities</t>
  </si>
  <si>
    <t>Total Municipal Entities remuneration</t>
  </si>
  <si>
    <t>1. If benefits in kind are provided (e.g. provision of living quarters) the full market value must be shown as the cost to the municipality</t>
  </si>
  <si>
    <t>Column Definitions:</t>
  </si>
  <si>
    <t>A. Audited actual for prior year (3 years before current year) as per the audited financial statements</t>
  </si>
  <si>
    <t>B. Audited actual for prior year (2 years before current year) as per the audited financial statements</t>
  </si>
  <si>
    <t>C. Audited actual for prior year (1 year before current year) as per the audited financial statements</t>
  </si>
  <si>
    <t>D. The original budget approved by council for the current year</t>
  </si>
  <si>
    <t>E. The budget for current year as adjusted by council resolution in terms of section 28 of the MFMA</t>
  </si>
  <si>
    <t>F. An estimate of final actual amounts (pre audit) for the current year at the point in time of preparing the next MTREF. This may differ from E</t>
  </si>
  <si>
    <t>G. The amount to be appropriated for the budget year</t>
  </si>
  <si>
    <t>H. The indicative projection for the 2nd year of the MTREF</t>
  </si>
  <si>
    <t>I. The indicative projection for the 3rd year of the MTREF</t>
  </si>
  <si>
    <t>Investments by Maturity</t>
  </si>
  <si>
    <t>Period of Investment</t>
  </si>
  <si>
    <t>Type of Investment</t>
  </si>
  <si>
    <t>Capital Guarantee
(Yes/ No)</t>
  </si>
  <si>
    <t>Variable or Fixed interest rate</t>
  </si>
  <si>
    <t xml:space="preserve">Interest Rate </t>
  </si>
  <si>
    <t>Commission Paid (Rands)</t>
  </si>
  <si>
    <t>Commission Recipient</t>
  </si>
  <si>
    <t>Expiry date of investment</t>
  </si>
  <si>
    <t>Opening balance</t>
  </si>
  <si>
    <t>Interest to be realised</t>
  </si>
  <si>
    <t>Partial / Premature Withdrawal</t>
  </si>
  <si>
    <t>Investment Top Up</t>
  </si>
  <si>
    <t>Closing Balance</t>
  </si>
  <si>
    <t>Name of institution &amp; investment ID</t>
  </si>
  <si>
    <t>Yrs/Months</t>
  </si>
  <si>
    <t>1. List investments in expiry date order</t>
  </si>
  <si>
    <t>2. If 'variable' is selected in column F, input interest rate range</t>
  </si>
  <si>
    <t>3. Withdrawals to be entered as negative</t>
  </si>
  <si>
    <t>Description of indicator</t>
  </si>
  <si>
    <t>Basis of calculation</t>
  </si>
  <si>
    <t>Borrowing Management</t>
  </si>
  <si>
    <t>Credit Rating</t>
  </si>
  <si>
    <t>Capital Charges to Operating Expenditure</t>
  </si>
  <si>
    <t>Finance charges &amp; Depreciation / Operating Expenditure</t>
  </si>
  <si>
    <t>Borrowed funding of capital expenditure</t>
  </si>
  <si>
    <t>Borrowing/Capital expenditure excl. transfers and grants and contributions</t>
  </si>
  <si>
    <t>Safety of Capital</t>
  </si>
  <si>
    <t>Gearing</t>
  </si>
  <si>
    <t>Long Term Borrowing / Funds &amp; Reserves</t>
  </si>
  <si>
    <t>Liquidity</t>
  </si>
  <si>
    <t>Current Ratio</t>
  </si>
  <si>
    <t>Current assets / current liabilities</t>
  </si>
  <si>
    <t>Current Ratio adjusted for debtors</t>
  </si>
  <si>
    <t>Current assets/current liabilities less debtors &gt; 90 days</t>
  </si>
  <si>
    <t>Liquidity Ratio</t>
  </si>
  <si>
    <t>Monetary Assets / Current Liabilities</t>
  </si>
  <si>
    <t>Revenue Management</t>
  </si>
  <si>
    <t>Annual Debtors Collection Rate (Payment Level %)</t>
  </si>
  <si>
    <t>Last 12 Mths Receipts / Last 12 Mths Billing</t>
  </si>
  <si>
    <t>Current Debtors Collection Rate (Cash receipts % of Ratepayer &amp; Other revenue)</t>
  </si>
  <si>
    <t>Outstanding Debtors to Revenue</t>
  </si>
  <si>
    <t>Total Outstanding Debtors to Annual Revenue</t>
  </si>
  <si>
    <t>Longstanding Debtors Reduction Due To Recovery</t>
  </si>
  <si>
    <t>Debtors &gt; 12 Mths Recovered / Total Debtors &gt; 12 Months Old</t>
  </si>
  <si>
    <t>Creditors Management</t>
  </si>
  <si>
    <t>Creditors System Efficiency</t>
  </si>
  <si>
    <t>% of Creditors Paid Within Terms (within MFMA s 65(e))</t>
  </si>
  <si>
    <t>Creditors to Cash and Investments</t>
  </si>
  <si>
    <t>Funding of Provisions</t>
  </si>
  <si>
    <t>Percentage Of Provisions Not Funded</t>
  </si>
  <si>
    <t>Unfunded Provisions/Total Provisions</t>
  </si>
  <si>
    <t>Other Indicators</t>
  </si>
  <si>
    <t>Electricity Distribution Losses (2)</t>
  </si>
  <si>
    <r>
      <t>Total Volume Losses (kW</t>
    </r>
    <r>
      <rPr>
        <sz val="8"/>
        <rFont val="Arial Narrow"/>
        <family val="2"/>
      </rPr>
      <t>)</t>
    </r>
  </si>
  <si>
    <t>Total Cost of Losses (Rand '000)</t>
  </si>
  <si>
    <t>% Volume (units purchased and generated less units sold)/units purchased and generated</t>
  </si>
  <si>
    <t>Water Distribution Losses (2)</t>
  </si>
  <si>
    <t>Total Volume Losses (kℓ)</t>
  </si>
  <si>
    <t>Employee costs</t>
  </si>
  <si>
    <t>Employee costs/Total Revenue - capital revenue</t>
  </si>
  <si>
    <t>Total remuneration/(Total Revenue - capital revenue)</t>
  </si>
  <si>
    <t>Repairs &amp; Maintenance</t>
  </si>
  <si>
    <t>R&amp;M/Total Revenue - capital revenue</t>
  </si>
  <si>
    <t>Finance charges &amp; Depreciation</t>
  </si>
  <si>
    <t>FC&amp;D/(Total Revenue - capital revenue)</t>
  </si>
  <si>
    <t>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</si>
  <si>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</si>
  <si>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</si>
  <si>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</si>
  <si>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</si>
  <si>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</si>
  <si>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</si>
  <si>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References</t>
  </si>
  <si>
    <t>(1) Delete if not an electricity entity</t>
  </si>
  <si>
    <t>(2) Delete if not an water entity</t>
  </si>
  <si>
    <t>Calculation data</t>
  </si>
  <si>
    <t>Total Capital Expenditure</t>
  </si>
  <si>
    <t>Transfers recognised - capital</t>
  </si>
  <si>
    <t>Public contributions &amp; donations</t>
  </si>
  <si>
    <t>Debt</t>
  </si>
  <si>
    <t>Debtors &gt; 90 days</t>
  </si>
  <si>
    <t>Monetary current assets</t>
  </si>
  <si>
    <t>Last 12 months receipts</t>
  </si>
  <si>
    <t>Last 12 months billing</t>
  </si>
  <si>
    <t>Outstanding debtors</t>
  </si>
  <si>
    <t>Repairs and maintenance</t>
  </si>
  <si>
    <t>Total Operating Revenue - Operating Grants</t>
  </si>
  <si>
    <t>Debt service payments due within financial year</t>
  </si>
  <si>
    <t>Outstanding service debtors</t>
  </si>
  <si>
    <t>Annual revenue received for services</t>
  </si>
  <si>
    <t>Cash and investments</t>
  </si>
  <si>
    <t>Monthly fixed operational expenditure</t>
  </si>
  <si>
    <t>Fixed operational percentage estimate</t>
  </si>
  <si>
    <t>Outstanding creditors</t>
  </si>
  <si>
    <t>Performance target description</t>
  </si>
  <si>
    <t>Unit of measurement</t>
  </si>
  <si>
    <t>Notes</t>
  </si>
  <si>
    <t>1. The format of the objectives are to be negotiated between the entity and the municipality</t>
  </si>
  <si>
    <t>Cash/cash equivalents at the year end</t>
  </si>
  <si>
    <t>Net cash from (used) financing</t>
  </si>
  <si>
    <t>Net cash from (used) investing</t>
  </si>
  <si>
    <t>Net cash from (used) operating</t>
  </si>
  <si>
    <t>Cash flows</t>
  </si>
  <si>
    <t>Community wealth/Equity</t>
  </si>
  <si>
    <t>Total non current liabilities</t>
  </si>
  <si>
    <t>Total current liabilities</t>
  </si>
  <si>
    <t>Total non current assets</t>
  </si>
  <si>
    <t>Total current assets</t>
  </si>
  <si>
    <t>Financial position</t>
  </si>
  <si>
    <t>Total sources of capital funds</t>
  </si>
  <si>
    <t>Internally generated funds</t>
  </si>
  <si>
    <t>Borrowing</t>
  </si>
  <si>
    <t>Capital expenditure</t>
  </si>
  <si>
    <t>Capital expenditure &amp; funds sources</t>
  </si>
  <si>
    <t>Surplus/ (Deficit) for the year</t>
  </si>
  <si>
    <t>Taxation</t>
  </si>
  <si>
    <t>Surplus/(Deficit) after capital transfers &amp; contributions</t>
  </si>
  <si>
    <t>Surplus/(Deficit)</t>
  </si>
  <si>
    <t>Transfers and grants</t>
  </si>
  <si>
    <t>Inventory consumed and bulk purchases</t>
  </si>
  <si>
    <t>Remuneration of councillors</t>
  </si>
  <si>
    <t>Other own revenue</t>
  </si>
  <si>
    <t>Transfers recognised - operational</t>
  </si>
  <si>
    <t>Investment revenue</t>
  </si>
  <si>
    <t>Financial Performance</t>
  </si>
  <si>
    <t>5. All materials not part of 'bulk' e.g  road making materials, pipe, cable etc.</t>
  </si>
  <si>
    <t>4. Previously described as 'bad or doubtful debts' - amounts shown should reflect the change in the provision for debt impairment</t>
  </si>
  <si>
    <t>3. Expenditure includes repairs &amp; maintenance of:</t>
  </si>
  <si>
    <t>2. Bulk purchases - electricity</t>
  </si>
  <si>
    <r>
      <t xml:space="preserve">1. Revenue includes </t>
    </r>
    <r>
      <rPr>
        <i/>
        <u/>
        <sz val="8"/>
        <rFont val="Arial Narrow"/>
        <family val="2"/>
      </rPr>
      <t>sales</t>
    </r>
    <r>
      <rPr>
        <i/>
        <sz val="8"/>
        <rFont val="Arial Narrow"/>
        <family val="2"/>
      </rPr>
      <t xml:space="preserve"> of: (insert description)</t>
    </r>
  </si>
  <si>
    <t xml:space="preserve">Transfers and subsidies - capital (in-kind - all) </t>
  </si>
  <si>
    <t>Transfers and subsidies - capital (monetary allocations) (National / Provincial Departmental Agencies, Households, Non-profit Institutions, Private Enterprises, Public Corporatons, Higher Educational Institutions)</t>
  </si>
  <si>
    <t>Transfers and subsidies - capital (monetary allocations) (National / Provincial and District)</t>
  </si>
  <si>
    <t>Expenditure By Type</t>
  </si>
  <si>
    <t>Revenue by Source</t>
  </si>
  <si>
    <t>check</t>
  </si>
  <si>
    <t>4. Total Capital Funding must balance with Total Capital Expenditure</t>
  </si>
  <si>
    <t>3. Include finance leases and PPP capital funding component of unitary payment</t>
  </si>
  <si>
    <t xml:space="preserve">2. Include capital component of PPP unitary payment. </t>
  </si>
  <si>
    <t>1. Municipalities may choose to appropriate for capital expenditure for three years or for one year (if one year appropriation projected expenditure required for yr2 and yr3).</t>
  </si>
  <si>
    <t>Total Capital Funding</t>
  </si>
  <si>
    <t>District Municipality</t>
  </si>
  <si>
    <t>Parent Municipality</t>
  </si>
  <si>
    <t>Provincial Government</t>
  </si>
  <si>
    <t>National Government</t>
  </si>
  <si>
    <t>Funded by:</t>
  </si>
  <si>
    <t>Total capital expenditure on assets</t>
  </si>
  <si>
    <t>PROG1 - VIABLE ORGANISATION</t>
  </si>
  <si>
    <t>QUALIFIED</t>
  </si>
  <si>
    <t>PROG2 - INVESTMENT PROMOTION</t>
  </si>
  <si>
    <t>PROG3 - RURAL ECONOMIES</t>
  </si>
  <si>
    <t>PROG4 - INFRASTRUCTURE SUPPORT</t>
  </si>
  <si>
    <t>NOT ACHIEVED</t>
  </si>
  <si>
    <t>PART ACHIEVED</t>
  </si>
  <si>
    <t>PART ACHIEVD</t>
  </si>
  <si>
    <t>ACHIEVED</t>
  </si>
  <si>
    <t>TULSASPARK</t>
  </si>
  <si>
    <t>10 YEARS</t>
  </si>
  <si>
    <t>% SHAREHOLDING IN WASTE OPERATIONS</t>
  </si>
  <si>
    <t>NO</t>
  </si>
  <si>
    <t>N/A - FIXED INCOME PER TON</t>
  </si>
  <si>
    <t>R50/TON</t>
  </si>
  <si>
    <t>CHDA</t>
  </si>
  <si>
    <t>N/A</t>
  </si>
  <si>
    <t>&lt;100%</t>
  </si>
  <si>
    <t>check balance</t>
  </si>
  <si>
    <t>3. Include deferred tax and tax provisions</t>
  </si>
  <si>
    <t>2. Net assets must balance with Total Community Wealth/Equity</t>
  </si>
  <si>
    <t>1. Include 'Construction-work-in-progress' (disclosed separately in annual financial statements)</t>
  </si>
  <si>
    <t>TOTAL COMMUNITY WEALTH/EQUITY</t>
  </si>
  <si>
    <t>Reserves</t>
  </si>
  <si>
    <t>Accumulated Surplus/(Deficit)</t>
  </si>
  <si>
    <t>COMMUNITY WEALTH/EQUITY</t>
  </si>
  <si>
    <t>NET ASSETS</t>
  </si>
  <si>
    <t>TOTAL LIABILITIES</t>
  </si>
  <si>
    <t>Provisions</t>
  </si>
  <si>
    <t>Non current liabilities</t>
  </si>
  <si>
    <t>Trade and other payables</t>
  </si>
  <si>
    <t>Consumer deposits</t>
  </si>
  <si>
    <t>Bank overdraft</t>
  </si>
  <si>
    <t>Current liabilities</t>
  </si>
  <si>
    <t>LIABILITIES</t>
  </si>
  <si>
    <t>TOTAL ASSETS</t>
  </si>
  <si>
    <t>Other non-current assets</t>
  </si>
  <si>
    <t>Intangible</t>
  </si>
  <si>
    <t>Biological</t>
  </si>
  <si>
    <t>Property, plant and equipment</t>
  </si>
  <si>
    <t>Investment in Associate</t>
  </si>
  <si>
    <t>Investment property</t>
  </si>
  <si>
    <t>Investments</t>
  </si>
  <si>
    <t>Long-term receivables</t>
  </si>
  <si>
    <t>Non current assets</t>
  </si>
  <si>
    <t>Inventory</t>
  </si>
  <si>
    <t>Current portion of long-term receivables</t>
  </si>
  <si>
    <t>Other debtors</t>
  </si>
  <si>
    <t>Consumer debtors</t>
  </si>
  <si>
    <t>Call investment deposits</t>
  </si>
  <si>
    <t>Cash</t>
  </si>
  <si>
    <t>Current assets</t>
  </si>
  <si>
    <t>ASSETS</t>
  </si>
  <si>
    <t>2. Cash equivalents includes investments with maturities of 3 months or less</t>
  </si>
  <si>
    <t>1. The end balance of Cash/cash equivalents must reconcile to detail in Table SD6</t>
  </si>
  <si>
    <t>Decrease (increase) in non-current receivables</t>
  </si>
  <si>
    <t>Transfers and Subsidies - Capital</t>
  </si>
  <si>
    <t>Transfers and Subsidies - Operational</t>
  </si>
  <si>
    <t>CHRIS HANI DEVELOPMENT AGENCY - TABLE D1 BUDGET SUMMARY</t>
  </si>
  <si>
    <t>CHRIS HANI DEVELOPMENT AGENCY - TABLE D2 BUDGETED FINANCIAL PERFORMANCE (REVENUE AND EXPENDITURE)</t>
  </si>
  <si>
    <t>CHRIS HANI DEVELOPMENT AGENCY - TABLE D3 CAPITAL BUDGET BY ASSET CLASS AND FUNDING</t>
  </si>
  <si>
    <t>CHRIS HANI DEVELOPMENT AGENCY - TABLE D4 BUDGETED FINANCIAL POSITION</t>
  </si>
  <si>
    <t>CHRIS HANI DEVELOPMENT AGENCY - TABLE D5 BUDGETED CASH FLOW</t>
  </si>
  <si>
    <t xml:space="preserve">CHRIS HANI DEVELOPMENT AGENCY - TABLE SD1 MEASURABLE PERFORMANCE TARGETS </t>
  </si>
  <si>
    <t>CHRIS HANI DEVELOPMENT AGENCY - TABLE SD3 BUDGETED INVESTMENT PORTFOLIO</t>
  </si>
  <si>
    <t>CHRIS HANI DEVELOPMENT AGENCY - TABLE SD4 BOARD MEMBER ALLOWANCES AND STAFF BENEFITS</t>
  </si>
  <si>
    <t>CHRIS HANI DEVELOPMENT AGENCY - TABLE SD5 SUMMARY OF PERSONNEL NUMBERS</t>
  </si>
  <si>
    <t>CHRIS HANI DEVELOPMENT AGENCY - TABLE SD6 BUDGETED MONTHLY CASH AND REVENUE/EXPENDITURE</t>
  </si>
  <si>
    <t>CHRIS HANI DEVELOPMENT AGENCY - TABLE SD7b CAPITAL EXPENDITURE ON RENEWAL OF EXISTING ASSETS BY ASSET CLASS</t>
  </si>
  <si>
    <t>CHRIS HANI DEVELOPMENT AGENCY - TABLE SD7c EXPENDITURE ON REPAIRS AND MAINTENANCE BY ASSET CLASS</t>
  </si>
  <si>
    <t>CHRIS HANI DEVELOPMENT AGENCY - TABLE SD7d DEPRECIATION BY ASSET CLASS</t>
  </si>
  <si>
    <t>CHRIS HANI DEVELOPMENT AGENCY - TABLE SD7e CAPITAL EXPENDITURE ON UPGRADING OF EXISTING ASSET BY ASSET CLASS</t>
  </si>
  <si>
    <t xml:space="preserve">CHRIS HANI DEVELOPMENT AGENCY - TABLE SD8 FUTURE FINANCIAL IMPLICATIONS OF THE CAPITAL EXPENDITURE BUDGET </t>
  </si>
  <si>
    <t>CHRIS HANI DEVELOPMENT AGENCY - TABLE SD10 EXTERNAL MECHANISMS</t>
  </si>
  <si>
    <t>CHRIS HANI DEVELOPMENT AGENCY - TABLE SD2 FINANCIAL AND NON-FINANCIAL INDICATORS</t>
  </si>
  <si>
    <t>2019/20</t>
  </si>
  <si>
    <t>Audited Outcome</t>
  </si>
  <si>
    <t>2020/21</t>
  </si>
  <si>
    <t>2021/22</t>
  </si>
  <si>
    <t>Budget year +1 2024/2025</t>
  </si>
  <si>
    <t>Medium Term Revenue and Expenditure Framework</t>
  </si>
  <si>
    <t>Budget year  2023/24</t>
  </si>
  <si>
    <t>Audited outcome</t>
  </si>
  <si>
    <t>Current year 2022/23</t>
  </si>
  <si>
    <t>SFP AFS</t>
  </si>
  <si>
    <t>Can't use software figures, not disclosed as capex</t>
  </si>
  <si>
    <t>unsure of this precentage</t>
  </si>
  <si>
    <t>UNSURE FROM HERE DOWN</t>
  </si>
  <si>
    <t>2022/23</t>
  </si>
  <si>
    <t>Budget year 2023/24</t>
  </si>
  <si>
    <t>Budget year  2024/25</t>
  </si>
  <si>
    <t>Budget year +1 2026/27</t>
  </si>
  <si>
    <t>Budget year +1 2025/2026</t>
  </si>
  <si>
    <t>Current year 2023/24</t>
  </si>
  <si>
    <t>Budget year +1 2026/2027</t>
  </si>
  <si>
    <t>Budget year +1 2024/2026</t>
  </si>
  <si>
    <t>Budget year +1 2026/2026</t>
  </si>
  <si>
    <t>-</t>
  </si>
  <si>
    <t>ITEM UNDER COURT INTERDICT/ LITIGATION AND IRREGULAR EX FROM 2022</t>
  </si>
  <si>
    <t xml:space="preserve">N/A - ENTITY DOES NOT HAVE OWN CAPITAL PROJECTS / RELATED CAPITAL COMMITMENTS OF ITS OWN - ALL CAPITAL PROJECTS ON BEHALF OF CHDM UNDER PRINCIPAL-AGENT AGREEMENT ON WATER SERVICES BACKLOG </t>
  </si>
  <si>
    <t>N/A - ENTITY DOES NOT HAVE OWN CAPITAL PROJECTS / RELATED CAPITAL COMMITMENTS OF ITS OWN ON ELECTRICAL PROJECTS</t>
  </si>
  <si>
    <t>CHRIS HANI DEVELOPMENT AGENCY - TABLE SD9 DETAILED CAPITAL BUDGET</t>
  </si>
  <si>
    <t>CHDA OFFICE</t>
  </si>
  <si>
    <t>QAMATA CENTER</t>
  </si>
  <si>
    <t xml:space="preserve">N/A - ENTITY DOES NOT HAVE OWN CAPITAL CONTRACTS </t>
  </si>
  <si>
    <t>ARC = 5 MEMBERS, BOARD = 7 MEMBERS FROM END 2022/2023</t>
  </si>
  <si>
    <t xml:space="preserve">CFO = VACANT IN 2022/2023 TO BE FILLED BEFORE END 2023/2024 IN EXCO </t>
  </si>
  <si>
    <t xml:space="preserve">MAN = 3, ANTICIPATED FILLING HR MANAGER IN MEDIUM TERM </t>
  </si>
  <si>
    <t xml:space="preserve">ICT = 1 OFFICER </t>
  </si>
  <si>
    <t>BTO = 4, SCM = 2</t>
  </si>
  <si>
    <t xml:space="preserve">AGRI - 1 LIVESTOCK, 1 CROPPING SPECIALIST </t>
  </si>
  <si>
    <t>QMC - ARTISANS</t>
  </si>
  <si>
    <t xml:space="preserve">QMC - TRACTOR OPERATORS </t>
  </si>
  <si>
    <t xml:space="preserve">NO OF WATER/SANITATION PROJECTS IMPLEMENTED </t>
  </si>
  <si>
    <t>CORRIDOR DEVELOPMENT, LED, AGROPROCESSING IN CHD</t>
  </si>
  <si>
    <t xml:space="preserve">INVESTMENT FACILITATION AND FUNDRAISING </t>
  </si>
  <si>
    <t xml:space="preserve">UNQUALIFIED AUDIT AND GOOD GOVERNANCE </t>
  </si>
  <si>
    <t>This line item entails the following:</t>
  </si>
  <si>
    <t>_Audit and governance</t>
  </si>
  <si>
    <t>_Board and oversight</t>
  </si>
  <si>
    <t>_Policies and internal controls</t>
  </si>
  <si>
    <t>_Risk, internal audit, compliance
_HR processes</t>
  </si>
  <si>
    <t>_Strategic human resouirce management</t>
  </si>
  <si>
    <t>_Performance</t>
  </si>
  <si>
    <t xml:space="preserve">_ICT and information management </t>
  </si>
  <si>
    <t>_Funding mobilisation</t>
  </si>
  <si>
    <t>_Komani industrial park leases and tenant management</t>
  </si>
  <si>
    <t>_Investment proomotion</t>
  </si>
  <si>
    <t>_Financial viability and own revenue generation</t>
  </si>
  <si>
    <t>_Technical studies and developemnt planning</t>
  </si>
  <si>
    <t>_Rand value / agency fees from infra implementation support</t>
  </si>
  <si>
    <t>_No of projects completed and handed over</t>
  </si>
  <si>
    <t>_Livestock development and breeding support</t>
  </si>
  <si>
    <t>_Cropping production and technical support/ agri extension</t>
  </si>
  <si>
    <t>_Co-operative development and training</t>
  </si>
  <si>
    <t>_Skills development programmes to support LED</t>
  </si>
  <si>
    <t>TBC - tenderiing stages</t>
  </si>
  <si>
    <t>BID/001/2023-2024</t>
  </si>
  <si>
    <t>12 months</t>
  </si>
  <si>
    <t xml:space="preserve">TRAVEL SERVICES PANEL </t>
  </si>
  <si>
    <t>31/07/2024</t>
  </si>
  <si>
    <t xml:space="preserve">NOT YET APPOINTED - EVAL STAGES - VALUE BASED ON ANNUAL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</si>
</sst>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
    <numFmt numFmtId="165" formatCode="_(* #,##0,_);_(* \(#,##0,\);_(* &quot;–&quot;?_);_(@_)"/>
    <numFmt numFmtId="166" formatCode="_(* #,##0_);_(* \(#,##0\);_(* &quot;–&quot;?_);_(@_)"/>
    <numFmt numFmtId="167" formatCode="#,###,;[Red]\(#,###,\)"/>
    <numFmt numFmtId="168" formatCode="&quot;R&quot;#,##0.00"/>
    <numFmt numFmtId="169" formatCode="_(* #,##0.0%_);_(* \(#,##0.0%\);_(* &quot;–&quot;?_);_(@_)"/>
    <numFmt numFmtId="170" formatCode="0.0%"/>
    <numFmt numFmtId="171" formatCode="[$-1C09]dd\ mmmm\ yyyy"/>
    <numFmt numFmtId="172" formatCode="_ * #,##0.0_ ;_ * \-#,##0.0_ ;_ * &quot;-&quot;??_ ;_ @_ "/>
    <numFmt numFmtId="173" formatCode="#,###,,;\(#,###,,\)"/>
    <numFmt numFmtId="174" formatCode="_ * #,##0_ ;_ * \-#,##0_ ;_ * &quot;-&quot;??_ ;_ @_ "/>
    <numFmt numFmtId="175" formatCode="_ * #,##0.0000_ ;_ * \-#,##0.0000_ ;_ * &quot;-&quot;??_ ;_ @_ "/>
  </numFmts>
  <fonts count="15"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sz val="10"/>
      <name val="Arial"/>
      <family val="2"/>
    </font>
    <font>
      <i/>
      <u/>
      <sz val="8"/>
      <name val="Arial Narrow"/>
      <family val="2"/>
    </font>
    <font>
      <i/>
      <sz val="8"/>
      <name val="Arial Narrow"/>
      <family val="2"/>
    </font>
    <font>
      <b/>
      <u/>
      <sz val="8"/>
      <name val="Arial Narrow"/>
      <family val="2"/>
    </font>
    <font>
      <sz val="8"/>
      <color rgb="FFFF0000"/>
      <name val="Arial Narrow"/>
      <family val="2"/>
    </font>
    <font>
      <i/>
      <sz val="8"/>
      <color rgb="FFFF0000"/>
      <name val="Arial Narrow"/>
      <family val="2"/>
    </font>
    <font>
      <b/>
      <sz val="8"/>
      <color rgb="FFFF0000"/>
      <name val="Arial Narrow"/>
      <family val="2"/>
    </font>
    <font>
      <u/>
      <sz val="8"/>
      <name val="Arial Narrow"/>
      <family val="2"/>
    </font>
    <font>
      <b/>
      <i/>
      <sz val="8"/>
      <name val="Arial Narrow"/>
      <family val="2"/>
    </font>
    <font>
      <sz val="8"/>
      <name val="Calibri"/>
      <family val="2"/>
      <scheme val="minor"/>
    </font>
  </fonts>
  <fills count="11">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68">
    <border>
      <left/>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0">
    <xf numFmtId="0" fontId="0" fillId="0" borderId="0" xfId="0"/>
    <xf numFmtId="0" fontId="2" fillId="0" borderId="0" xfId="0" applyFont="1" applyAlignment="1">
      <alignment horizontal="left"/>
    </xf>
    <xf numFmtId="0" fontId="3" fillId="0" borderId="0" xfId="0" applyFont="1" applyAlignment="1">
      <alignment horizontal="center"/>
    </xf>
    <xf numFmtId="0" fontId="3" fillId="0" borderId="0" xfId="0" applyFont="1"/>
    <xf numFmtId="0" fontId="4" fillId="0" borderId="1" xfId="0" applyFont="1" applyBorder="1" applyAlignment="1">
      <alignment horizontal="center" vertical="center" wrapText="1"/>
    </xf>
    <xf numFmtId="9" fontId="4" fillId="0" borderId="3" xfId="2" applyFont="1" applyFill="1" applyBorder="1" applyAlignment="1" applyProtection="1">
      <alignment horizontal="center" vertical="top" wrapText="1"/>
    </xf>
    <xf numFmtId="9" fontId="4" fillId="0" borderId="4" xfId="2" applyFont="1" applyFill="1" applyBorder="1" applyAlignment="1" applyProtection="1">
      <alignment horizontal="center" vertical="top" wrapText="1"/>
    </xf>
    <xf numFmtId="0" fontId="4" fillId="0" borderId="6" xfId="0" applyFont="1" applyBorder="1" applyAlignment="1">
      <alignment horizontal="center" vertical="center" wrapText="1"/>
    </xf>
    <xf numFmtId="9" fontId="4" fillId="0" borderId="8" xfId="2" applyFont="1" applyFill="1" applyBorder="1" applyAlignment="1" applyProtection="1">
      <alignment horizontal="center" vertical="center" wrapText="1"/>
    </xf>
    <xf numFmtId="9" fontId="4" fillId="0" borderId="8" xfId="2" applyFont="1" applyFill="1" applyBorder="1" applyAlignment="1" applyProtection="1">
      <alignment horizontal="center" vertical="top" wrapText="1"/>
    </xf>
    <xf numFmtId="0" fontId="4" fillId="0" borderId="10" xfId="0" applyFont="1" applyBorder="1" applyAlignment="1">
      <alignment horizontal="left" wrapText="1"/>
    </xf>
    <xf numFmtId="0" fontId="3" fillId="0" borderId="11" xfId="0" applyFont="1" applyBorder="1" applyAlignment="1">
      <alignment horizontal="center" wrapText="1"/>
    </xf>
    <xf numFmtId="9" fontId="4" fillId="0" borderId="12" xfId="2" applyFont="1" applyFill="1" applyBorder="1" applyAlignment="1" applyProtection="1">
      <alignment horizontal="center" vertical="top" wrapText="1"/>
    </xf>
    <xf numFmtId="0" fontId="4" fillId="0" borderId="12" xfId="0" applyFont="1" applyBorder="1" applyAlignment="1">
      <alignment horizontal="center" vertical="top" wrapText="1"/>
    </xf>
    <xf numFmtId="0" fontId="3" fillId="2" borderId="6" xfId="0" applyFont="1" applyFill="1" applyBorder="1"/>
    <xf numFmtId="165" fontId="3" fillId="2" borderId="9" xfId="0" applyNumberFormat="1" applyFont="1" applyFill="1" applyBorder="1"/>
    <xf numFmtId="0" fontId="4" fillId="0" borderId="18" xfId="0" applyFont="1" applyBorder="1"/>
    <xf numFmtId="165" fontId="4" fillId="0" borderId="21" xfId="0" applyNumberFormat="1" applyFont="1" applyBorder="1"/>
    <xf numFmtId="0" fontId="6" fillId="0" borderId="0" xfId="0" applyFont="1"/>
    <xf numFmtId="164" fontId="3" fillId="0" borderId="0" xfId="0" applyNumberFormat="1" applyFont="1"/>
    <xf numFmtId="0" fontId="7" fillId="0" borderId="0" xfId="0" applyFont="1"/>
    <xf numFmtId="164" fontId="4" fillId="0" borderId="0" xfId="0" applyNumberFormat="1" applyFont="1"/>
    <xf numFmtId="0" fontId="4" fillId="0" borderId="0" xfId="0" applyFont="1"/>
    <xf numFmtId="0" fontId="4" fillId="0" borderId="2" xfId="0" applyFont="1" applyBorder="1" applyAlignment="1">
      <alignment horizontal="left" vertical="center"/>
    </xf>
    <xf numFmtId="0" fontId="4" fillId="0" borderId="4" xfId="0" applyFont="1" applyBorder="1" applyAlignment="1">
      <alignment horizontal="center" vertical="center" wrapText="1"/>
    </xf>
    <xf numFmtId="0" fontId="4" fillId="0" borderId="4"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Border="1"/>
    <xf numFmtId="0" fontId="4" fillId="0" borderId="8" xfId="0" applyFont="1" applyBorder="1" applyAlignment="1">
      <alignment horizontal="center"/>
    </xf>
    <xf numFmtId="166" fontId="4" fillId="0" borderId="8" xfId="1" applyNumberFormat="1" applyFont="1" applyFill="1" applyBorder="1" applyAlignment="1" applyProtection="1">
      <alignment horizontal="center"/>
    </xf>
    <xf numFmtId="0" fontId="7" fillId="0" borderId="8" xfId="0" applyFont="1" applyBorder="1" applyAlignment="1">
      <alignment horizontal="center"/>
    </xf>
    <xf numFmtId="0" fontId="7" fillId="0" borderId="0" xfId="0" applyFont="1" applyAlignment="1">
      <alignment horizontal="center"/>
    </xf>
    <xf numFmtId="0" fontId="7" fillId="0" borderId="30" xfId="0" applyFont="1" applyBorder="1" applyAlignment="1">
      <alignment horizontal="center"/>
    </xf>
    <xf numFmtId="0" fontId="7" fillId="0" borderId="9" xfId="0" applyFont="1" applyBorder="1" applyAlignment="1">
      <alignment horizontal="center"/>
    </xf>
    <xf numFmtId="165" fontId="3" fillId="0" borderId="8" xfId="0" applyNumberFormat="1" applyFont="1" applyBorder="1"/>
    <xf numFmtId="165" fontId="3" fillId="0" borderId="0" xfId="0" applyNumberFormat="1" applyFont="1"/>
    <xf numFmtId="165" fontId="3" fillId="0" borderId="6" xfId="0" applyNumberFormat="1" applyFont="1" applyBorder="1"/>
    <xf numFmtId="165" fontId="3" fillId="0" borderId="31" xfId="0" applyNumberFormat="1" applyFont="1" applyBorder="1"/>
    <xf numFmtId="0" fontId="7" fillId="0" borderId="6" xfId="0" applyFont="1" applyBorder="1" applyAlignment="1">
      <alignment horizontal="left" indent="1"/>
    </xf>
    <xf numFmtId="165" fontId="4" fillId="0" borderId="8" xfId="0" applyNumberFormat="1" applyFont="1" applyBorder="1" applyAlignment="1">
      <alignment horizontal="center"/>
    </xf>
    <xf numFmtId="165" fontId="4" fillId="0" borderId="0" xfId="0" applyNumberFormat="1" applyFont="1" applyAlignment="1">
      <alignment horizontal="center"/>
    </xf>
    <xf numFmtId="165" fontId="4" fillId="0" borderId="6" xfId="0" applyNumberFormat="1" applyFont="1" applyBorder="1" applyAlignment="1">
      <alignment horizontal="center"/>
    </xf>
    <xf numFmtId="165" fontId="4" fillId="0" borderId="31" xfId="0" applyNumberFormat="1" applyFont="1" applyBorder="1" applyAlignment="1">
      <alignment horizontal="center"/>
    </xf>
    <xf numFmtId="0" fontId="7" fillId="0" borderId="6" xfId="0" applyFont="1" applyBorder="1"/>
    <xf numFmtId="0" fontId="4" fillId="4" borderId="6" xfId="0" applyFont="1" applyFill="1" applyBorder="1"/>
    <xf numFmtId="0" fontId="4" fillId="4" borderId="8" xfId="0" applyFont="1" applyFill="1" applyBorder="1" applyAlignment="1">
      <alignment horizontal="center"/>
    </xf>
    <xf numFmtId="166" fontId="4" fillId="4" borderId="8" xfId="1" applyNumberFormat="1" applyFont="1" applyFill="1" applyBorder="1" applyAlignment="1" applyProtection="1">
      <alignment horizontal="center"/>
    </xf>
    <xf numFmtId="0" fontId="7" fillId="4" borderId="8" xfId="0" applyFont="1" applyFill="1" applyBorder="1" applyAlignment="1">
      <alignment horizontal="center"/>
    </xf>
    <xf numFmtId="0" fontId="7" fillId="4" borderId="0" xfId="0" applyFont="1" applyFill="1" applyAlignment="1">
      <alignment horizontal="center"/>
    </xf>
    <xf numFmtId="0" fontId="3" fillId="4" borderId="8" xfId="0" applyFont="1" applyFill="1" applyBorder="1"/>
    <xf numFmtId="0" fontId="7" fillId="4" borderId="9" xfId="0" applyFont="1" applyFill="1" applyBorder="1" applyAlignment="1">
      <alignment horizontal="center"/>
    </xf>
    <xf numFmtId="165" fontId="3" fillId="4" borderId="8" xfId="0" applyNumberFormat="1" applyFont="1" applyFill="1" applyBorder="1"/>
    <xf numFmtId="165" fontId="3" fillId="4" borderId="0" xfId="0" applyNumberFormat="1" applyFont="1" applyFill="1"/>
    <xf numFmtId="165" fontId="3" fillId="4" borderId="6" xfId="0" applyNumberFormat="1" applyFont="1" applyFill="1" applyBorder="1"/>
    <xf numFmtId="165" fontId="3" fillId="4" borderId="31" xfId="0" applyNumberFormat="1" applyFont="1" applyFill="1" applyBorder="1"/>
    <xf numFmtId="0" fontId="3" fillId="4" borderId="6" xfId="0" applyFont="1" applyFill="1" applyBorder="1" applyAlignment="1">
      <alignment horizontal="left" indent="1"/>
    </xf>
    <xf numFmtId="166" fontId="3" fillId="4" borderId="8" xfId="1" applyNumberFormat="1" applyFont="1" applyFill="1" applyBorder="1" applyAlignment="1" applyProtection="1">
      <alignment horizontal="center"/>
    </xf>
    <xf numFmtId="0" fontId="3" fillId="4" borderId="6" xfId="0" applyFont="1" applyFill="1" applyBorder="1"/>
    <xf numFmtId="0" fontId="4" fillId="0" borderId="32" xfId="0" applyFont="1" applyBorder="1"/>
    <xf numFmtId="164" fontId="4" fillId="0" borderId="33" xfId="0" applyNumberFormat="1" applyFont="1" applyBorder="1"/>
    <xf numFmtId="164" fontId="4" fillId="0" borderId="34" xfId="0" applyNumberFormat="1" applyFont="1" applyBorder="1"/>
    <xf numFmtId="164" fontId="4" fillId="0" borderId="35" xfId="0" applyNumberFormat="1" applyFont="1" applyBorder="1"/>
    <xf numFmtId="165" fontId="4" fillId="0" borderId="32" xfId="0" applyNumberFormat="1" applyFont="1" applyBorder="1"/>
    <xf numFmtId="165" fontId="4" fillId="0" borderId="36" xfId="0" applyNumberFormat="1" applyFont="1" applyBorder="1"/>
    <xf numFmtId="165" fontId="4" fillId="0" borderId="37" xfId="0" applyNumberFormat="1" applyFont="1" applyBorder="1"/>
    <xf numFmtId="49" fontId="4" fillId="0" borderId="2" xfId="0" applyNumberFormat="1" applyFont="1" applyBorder="1" applyAlignment="1">
      <alignment horizontal="center" vertical="center" wrapText="1"/>
    </xf>
    <xf numFmtId="0" fontId="4" fillId="0" borderId="4" xfId="0" applyFont="1" applyBorder="1" applyAlignment="1">
      <alignment vertical="center"/>
    </xf>
    <xf numFmtId="0" fontId="4"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left" vertical="center"/>
    </xf>
    <xf numFmtId="0" fontId="3" fillId="0" borderId="9" xfId="0" applyFont="1" applyBorder="1" applyAlignment="1">
      <alignment horizontal="center" vertical="center"/>
    </xf>
    <xf numFmtId="9" fontId="4" fillId="0" borderId="15" xfId="2" applyFont="1" applyFill="1" applyBorder="1" applyAlignment="1" applyProtection="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0" xfId="0" applyFont="1" applyBorder="1" applyAlignment="1">
      <alignment horizontal="left"/>
    </xf>
    <xf numFmtId="0" fontId="3" fillId="0" borderId="13" xfId="0" applyFont="1" applyBorder="1" applyAlignment="1">
      <alignment horizontal="center"/>
    </xf>
    <xf numFmtId="0" fontId="3" fillId="0" borderId="26" xfId="0" applyFont="1" applyBorder="1"/>
    <xf numFmtId="0" fontId="3" fillId="0" borderId="43" xfId="0" applyFont="1" applyBorder="1"/>
    <xf numFmtId="0" fontId="3" fillId="0" borderId="29" xfId="0" applyFont="1" applyBorder="1"/>
    <xf numFmtId="0" fontId="4" fillId="0" borderId="6" xfId="0" applyFont="1" applyBorder="1"/>
    <xf numFmtId="0" fontId="3" fillId="0" borderId="8" xfId="0" applyFont="1" applyBorder="1" applyAlignment="1">
      <alignment horizontal="center"/>
    </xf>
    <xf numFmtId="165" fontId="4" fillId="0" borderId="44" xfId="0" applyNumberFormat="1" applyFont="1" applyBorder="1" applyAlignment="1">
      <alignment horizontal="center"/>
    </xf>
    <xf numFmtId="0" fontId="8" fillId="0" borderId="6" xfId="0" applyFont="1" applyBorder="1"/>
    <xf numFmtId="0" fontId="7" fillId="4" borderId="6" xfId="0" applyFont="1" applyFill="1" applyBorder="1" applyAlignment="1">
      <alignment horizontal="left" indent="1"/>
    </xf>
    <xf numFmtId="165" fontId="4" fillId="4" borderId="8" xfId="0" applyNumberFormat="1" applyFont="1" applyFill="1" applyBorder="1" applyAlignment="1">
      <alignment horizontal="center"/>
    </xf>
    <xf numFmtId="165" fontId="4" fillId="4" borderId="0" xfId="0" applyNumberFormat="1" applyFont="1" applyFill="1" applyAlignment="1">
      <alignment horizontal="center"/>
    </xf>
    <xf numFmtId="165" fontId="4" fillId="4" borderId="6" xfId="0" applyNumberFormat="1" applyFont="1" applyFill="1" applyBorder="1" applyAlignment="1">
      <alignment horizontal="center"/>
    </xf>
    <xf numFmtId="165" fontId="4" fillId="4" borderId="31" xfId="0" applyNumberFormat="1" applyFont="1" applyFill="1" applyBorder="1" applyAlignment="1">
      <alignment horizontal="center"/>
    </xf>
    <xf numFmtId="165" fontId="3" fillId="0" borderId="44" xfId="0" applyNumberFormat="1" applyFont="1" applyBorder="1"/>
    <xf numFmtId="165" fontId="4" fillId="4" borderId="8" xfId="0" applyNumberFormat="1" applyFont="1" applyFill="1" applyBorder="1"/>
    <xf numFmtId="165" fontId="4" fillId="4" borderId="0" xfId="0" applyNumberFormat="1" applyFont="1" applyFill="1"/>
    <xf numFmtId="165" fontId="4" fillId="4" borderId="6" xfId="0" applyNumberFormat="1" applyFont="1" applyFill="1" applyBorder="1"/>
    <xf numFmtId="165" fontId="4" fillId="4" borderId="31" xfId="0" applyNumberFormat="1" applyFont="1" applyFill="1" applyBorder="1"/>
    <xf numFmtId="165" fontId="4" fillId="0" borderId="16" xfId="0" applyNumberFormat="1" applyFont="1" applyBorder="1"/>
    <xf numFmtId="165" fontId="4" fillId="0" borderId="45" xfId="0" applyNumberFormat="1" applyFont="1" applyBorder="1"/>
    <xf numFmtId="165" fontId="4" fillId="0" borderId="14" xfId="0" applyNumberFormat="1" applyFont="1" applyBorder="1"/>
    <xf numFmtId="165" fontId="4" fillId="0" borderId="40" xfId="0" applyNumberFormat="1" applyFont="1" applyBorder="1"/>
    <xf numFmtId="165" fontId="3" fillId="0" borderId="39" xfId="0" applyNumberFormat="1" applyFont="1" applyBorder="1"/>
    <xf numFmtId="0" fontId="3" fillId="0" borderId="6" xfId="0" applyFont="1" applyBorder="1"/>
    <xf numFmtId="165" fontId="3" fillId="0" borderId="16" xfId="0" applyNumberFormat="1" applyFont="1" applyBorder="1"/>
    <xf numFmtId="165" fontId="3" fillId="0" borderId="45" xfId="0" applyNumberFormat="1" applyFont="1" applyBorder="1"/>
    <xf numFmtId="165" fontId="3" fillId="0" borderId="14" xfId="0" applyNumberFormat="1" applyFont="1" applyBorder="1"/>
    <xf numFmtId="165" fontId="3" fillId="0" borderId="40" xfId="0" applyNumberFormat="1" applyFont="1" applyBorder="1"/>
    <xf numFmtId="165" fontId="4" fillId="0" borderId="8" xfId="0" applyNumberFormat="1" applyFont="1" applyBorder="1"/>
    <xf numFmtId="165" fontId="4" fillId="0" borderId="0" xfId="0" applyNumberFormat="1" applyFont="1"/>
    <xf numFmtId="165" fontId="4" fillId="0" borderId="6" xfId="0" applyNumberFormat="1" applyFont="1" applyBorder="1"/>
    <xf numFmtId="165" fontId="4" fillId="0" borderId="31" xfId="0" applyNumberFormat="1" applyFont="1" applyBorder="1"/>
    <xf numFmtId="0" fontId="3" fillId="0" borderId="20" xfId="0" applyFont="1" applyBorder="1" applyAlignment="1">
      <alignment horizontal="center"/>
    </xf>
    <xf numFmtId="165" fontId="4" fillId="0" borderId="20" xfId="0" applyNumberFormat="1" applyFont="1" applyBorder="1"/>
    <xf numFmtId="165" fontId="4" fillId="0" borderId="46" xfId="0" applyNumberFormat="1" applyFont="1" applyBorder="1"/>
    <xf numFmtId="165" fontId="4" fillId="0" borderId="18" xfId="0" applyNumberFormat="1" applyFont="1" applyBorder="1"/>
    <xf numFmtId="165" fontId="4" fillId="0" borderId="47" xfId="0" applyNumberFormat="1" applyFont="1" applyBorder="1"/>
    <xf numFmtId="165" fontId="3" fillId="0" borderId="48" xfId="0" applyNumberFormat="1" applyFont="1" applyBorder="1"/>
    <xf numFmtId="0" fontId="7" fillId="0" borderId="0" xfId="0" quotePrefix="1" applyFont="1"/>
    <xf numFmtId="0" fontId="7" fillId="0" borderId="0" xfId="0" applyFont="1" applyAlignment="1">
      <alignment horizontal="right"/>
    </xf>
    <xf numFmtId="43" fontId="3" fillId="0" borderId="0" xfId="1" applyFont="1" applyProtection="1"/>
    <xf numFmtId="167" fontId="3" fillId="0" borderId="0" xfId="0" applyNumberFormat="1" applyFont="1"/>
    <xf numFmtId="0" fontId="4" fillId="0" borderId="1" xfId="0" applyFont="1" applyBorder="1" applyAlignment="1">
      <alignment vertical="center"/>
    </xf>
    <xf numFmtId="0" fontId="4" fillId="0" borderId="5" xfId="0" applyFont="1" applyBorder="1" applyAlignment="1">
      <alignment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4" fillId="0" borderId="50" xfId="0" applyFont="1" applyBorder="1" applyAlignment="1">
      <alignment horizontal="centerContinuous" vertical="center" wrapText="1"/>
    </xf>
    <xf numFmtId="0" fontId="4" fillId="0" borderId="28" xfId="0" applyFont="1" applyBorder="1" applyAlignment="1">
      <alignment horizontal="left" vertical="center"/>
    </xf>
    <xf numFmtId="0" fontId="4" fillId="0" borderId="26"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3" fillId="0" borderId="9" xfId="0" applyFont="1" applyBorder="1" applyAlignment="1">
      <alignment horizontal="center"/>
    </xf>
    <xf numFmtId="165" fontId="3" fillId="0" borderId="7" xfId="0" applyNumberFormat="1" applyFont="1" applyBorder="1"/>
    <xf numFmtId="165" fontId="3" fillId="0" borderId="9" xfId="0" applyNumberFormat="1" applyFont="1" applyBorder="1"/>
    <xf numFmtId="0" fontId="3" fillId="0" borderId="6" xfId="0" applyFont="1" applyBorder="1" applyAlignment="1">
      <alignment horizontal="left" indent="1"/>
    </xf>
    <xf numFmtId="165" fontId="3" fillId="0" borderId="53" xfId="0" applyNumberFormat="1" applyFont="1" applyBorder="1"/>
    <xf numFmtId="165" fontId="3" fillId="0" borderId="15" xfId="0" applyNumberFormat="1" applyFont="1" applyBorder="1"/>
    <xf numFmtId="165" fontId="3" fillId="0" borderId="17" xfId="0" applyNumberFormat="1" applyFont="1" applyBorder="1"/>
    <xf numFmtId="0" fontId="5" fillId="0" borderId="0" xfId="0" applyFont="1"/>
    <xf numFmtId="0" fontId="7" fillId="0" borderId="6" xfId="0" applyFont="1" applyBorder="1" applyAlignment="1">
      <alignment horizontal="left" indent="2"/>
    </xf>
    <xf numFmtId="0" fontId="3" fillId="0" borderId="0" xfId="0" applyFont="1" applyAlignment="1">
      <alignment wrapText="1"/>
    </xf>
    <xf numFmtId="165" fontId="3" fillId="0" borderId="30" xfId="0" applyNumberFormat="1" applyFont="1" applyBorder="1"/>
    <xf numFmtId="165" fontId="3" fillId="0" borderId="54" xfId="0" applyNumberFormat="1" applyFont="1" applyBorder="1"/>
    <xf numFmtId="165" fontId="3" fillId="4" borderId="30" xfId="0" applyNumberFormat="1" applyFont="1" applyFill="1" applyBorder="1"/>
    <xf numFmtId="165" fontId="3" fillId="4" borderId="7" xfId="0" applyNumberFormat="1" applyFont="1" applyFill="1" applyBorder="1"/>
    <xf numFmtId="165" fontId="3" fillId="4" borderId="9" xfId="0" applyNumberFormat="1" applyFont="1" applyFill="1" applyBorder="1"/>
    <xf numFmtId="165" fontId="3" fillId="4" borderId="54" xfId="0" applyNumberFormat="1" applyFont="1" applyFill="1" applyBorder="1"/>
    <xf numFmtId="165" fontId="4" fillId="4" borderId="16" xfId="0" applyNumberFormat="1" applyFont="1" applyFill="1" applyBorder="1"/>
    <xf numFmtId="165" fontId="4" fillId="4" borderId="40" xfId="0" applyNumberFormat="1" applyFont="1" applyFill="1" applyBorder="1"/>
    <xf numFmtId="165" fontId="4" fillId="4" borderId="14" xfId="0" applyNumberFormat="1" applyFont="1" applyFill="1" applyBorder="1"/>
    <xf numFmtId="165" fontId="4" fillId="4" borderId="45" xfId="0" applyNumberFormat="1" applyFont="1" applyFill="1" applyBorder="1"/>
    <xf numFmtId="165" fontId="3" fillId="0" borderId="55" xfId="0" applyNumberFormat="1" applyFont="1" applyBorder="1"/>
    <xf numFmtId="165" fontId="3" fillId="4" borderId="16" xfId="0" applyNumberFormat="1" applyFont="1" applyFill="1" applyBorder="1"/>
    <xf numFmtId="165" fontId="3" fillId="4" borderId="40" xfId="0" applyNumberFormat="1" applyFont="1" applyFill="1" applyBorder="1"/>
    <xf numFmtId="165" fontId="3" fillId="4" borderId="14" xfId="0" applyNumberFormat="1" applyFont="1" applyFill="1" applyBorder="1"/>
    <xf numFmtId="165" fontId="3" fillId="4" borderId="45" xfId="0" applyNumberFormat="1" applyFont="1" applyFill="1" applyBorder="1"/>
    <xf numFmtId="0" fontId="8" fillId="0" borderId="1" xfId="0" applyFont="1" applyBorder="1"/>
    <xf numFmtId="0" fontId="3" fillId="2" borderId="56" xfId="0" applyFont="1" applyFill="1" applyBorder="1" applyAlignment="1">
      <alignment vertical="top"/>
    </xf>
    <xf numFmtId="0" fontId="3" fillId="2" borderId="56" xfId="0" applyFont="1" applyFill="1" applyBorder="1" applyAlignment="1">
      <alignment vertical="top" wrapText="1"/>
    </xf>
    <xf numFmtId="14" fontId="3" fillId="2" borderId="56" xfId="0" applyNumberFormat="1" applyFont="1" applyFill="1" applyBorder="1" applyAlignment="1">
      <alignment vertical="top"/>
    </xf>
    <xf numFmtId="14" fontId="3" fillId="2" borderId="56" xfId="0" applyNumberFormat="1" applyFont="1" applyFill="1" applyBorder="1" applyAlignment="1">
      <alignment vertical="top" wrapText="1"/>
    </xf>
    <xf numFmtId="0" fontId="3" fillId="5" borderId="56" xfId="0" applyFont="1" applyFill="1" applyBorder="1" applyAlignment="1">
      <alignment vertical="top" wrapText="1"/>
    </xf>
    <xf numFmtId="0" fontId="3" fillId="5" borderId="10" xfId="0" applyFont="1" applyFill="1" applyBorder="1" applyAlignment="1">
      <alignment horizontal="center" vertical="top" wrapText="1"/>
    </xf>
    <xf numFmtId="9" fontId="4" fillId="5" borderId="57" xfId="2" applyFont="1" applyFill="1" applyBorder="1" applyAlignment="1" applyProtection="1">
      <alignment horizontal="center" vertical="top" wrapText="1"/>
    </xf>
    <xf numFmtId="164" fontId="3" fillId="5" borderId="14" xfId="0" applyNumberFormat="1" applyFont="1" applyFill="1" applyBorder="1" applyAlignment="1">
      <alignment horizontal="left" vertical="top" wrapText="1"/>
    </xf>
    <xf numFmtId="0" fontId="4" fillId="5" borderId="57" xfId="0" applyFont="1" applyFill="1" applyBorder="1" applyAlignment="1">
      <alignment horizontal="center" vertical="top" wrapText="1"/>
    </xf>
    <xf numFmtId="0" fontId="3" fillId="2" borderId="58" xfId="0" applyFont="1" applyFill="1" applyBorder="1" applyAlignment="1">
      <alignment vertical="top"/>
    </xf>
    <xf numFmtId="0" fontId="3" fillId="5" borderId="6" xfId="0" applyFont="1" applyFill="1" applyBorder="1" applyAlignment="1">
      <alignment vertical="top" wrapText="1"/>
    </xf>
    <xf numFmtId="0" fontId="3" fillId="5" borderId="7" xfId="0" applyFont="1" applyFill="1" applyBorder="1" applyAlignment="1">
      <alignment horizontal="center" vertical="top"/>
    </xf>
    <xf numFmtId="164" fontId="3" fillId="5" borderId="30" xfId="0" applyNumberFormat="1" applyFont="1" applyFill="1" applyBorder="1" applyAlignment="1">
      <alignment horizontal="center" vertical="top"/>
    </xf>
    <xf numFmtId="164" fontId="3" fillId="5" borderId="7" xfId="0" applyNumberFormat="1" applyFont="1" applyFill="1" applyBorder="1" applyAlignment="1">
      <alignment horizontal="center" vertical="top" wrapText="1"/>
    </xf>
    <xf numFmtId="164" fontId="3" fillId="2" borderId="14" xfId="0" applyNumberFormat="1"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6" xfId="0" applyFont="1" applyFill="1" applyBorder="1" applyAlignment="1">
      <alignment horizontal="left" vertical="top" wrapText="1"/>
    </xf>
    <xf numFmtId="164" fontId="3" fillId="2" borderId="39" xfId="0" applyNumberFormat="1" applyFont="1" applyFill="1" applyBorder="1" applyAlignment="1">
      <alignment horizontal="left" vertical="top" wrapText="1"/>
    </xf>
    <xf numFmtId="164" fontId="3" fillId="2" borderId="6" xfId="0" applyNumberFormat="1" applyFont="1" applyFill="1" applyBorder="1" applyAlignment="1">
      <alignment vertical="top" wrapText="1"/>
    </xf>
    <xf numFmtId="164" fontId="3" fillId="2" borderId="58" xfId="0" applyNumberFormat="1" applyFont="1" applyFill="1" applyBorder="1" applyAlignment="1">
      <alignment vertical="top" wrapText="1"/>
    </xf>
    <xf numFmtId="164" fontId="3" fillId="2" borderId="56" xfId="0" applyNumberFormat="1" applyFont="1" applyFill="1" applyBorder="1" applyAlignment="1">
      <alignment horizontal="left" vertical="top" wrapText="1"/>
    </xf>
    <xf numFmtId="0" fontId="3" fillId="2" borderId="6" xfId="0" applyFont="1" applyFill="1" applyBorder="1" applyAlignment="1">
      <alignment vertical="top" wrapText="1"/>
    </xf>
    <xf numFmtId="0" fontId="4" fillId="0" borderId="6" xfId="0" applyFont="1" applyBorder="1" applyAlignment="1">
      <alignment horizontal="left" wrapText="1"/>
    </xf>
    <xf numFmtId="0" fontId="3" fillId="0" borderId="0" xfId="0" applyFont="1" applyAlignment="1">
      <alignment vertical="top"/>
    </xf>
    <xf numFmtId="0" fontId="3" fillId="5" borderId="15" xfId="0" applyFont="1" applyFill="1" applyBorder="1" applyAlignment="1">
      <alignment vertical="top" wrapText="1"/>
    </xf>
    <xf numFmtId="164" fontId="3" fillId="5" borderId="30" xfId="0" applyNumberFormat="1" applyFont="1" applyFill="1" applyBorder="1" applyAlignment="1">
      <alignment horizontal="left" vertical="top" wrapText="1"/>
    </xf>
    <xf numFmtId="164" fontId="3" fillId="5" borderId="15" xfId="0" applyNumberFormat="1" applyFont="1" applyFill="1" applyBorder="1" applyAlignment="1">
      <alignment horizontal="left" vertical="top" wrapText="1"/>
    </xf>
    <xf numFmtId="164" fontId="3" fillId="5" borderId="8" xfId="0" applyNumberFormat="1" applyFont="1" applyFill="1" applyBorder="1" applyAlignment="1">
      <alignment horizontal="left" vertical="top" wrapText="1"/>
    </xf>
    <xf numFmtId="0" fontId="4" fillId="0" borderId="18" xfId="0" applyFont="1" applyBorder="1" applyAlignment="1">
      <alignment vertical="top" wrapText="1"/>
    </xf>
    <xf numFmtId="0" fontId="3" fillId="0" borderId="19" xfId="0" applyFont="1" applyBorder="1" applyAlignment="1">
      <alignment horizontal="center" vertical="top"/>
    </xf>
    <xf numFmtId="0" fontId="3" fillId="3" borderId="59" xfId="0" applyFont="1" applyFill="1" applyBorder="1" applyAlignment="1">
      <alignment horizontal="center" vertical="top"/>
    </xf>
    <xf numFmtId="0" fontId="3" fillId="3" borderId="19" xfId="0" applyFont="1" applyFill="1" applyBorder="1" applyAlignment="1">
      <alignment horizontal="center" vertical="top" wrapText="1"/>
    </xf>
    <xf numFmtId="0" fontId="3" fillId="3" borderId="20" xfId="0" applyFont="1" applyFill="1" applyBorder="1" applyAlignment="1">
      <alignment horizontal="center" vertical="top"/>
    </xf>
    <xf numFmtId="0" fontId="9" fillId="4" borderId="8" xfId="0" applyFont="1" applyFill="1" applyBorder="1"/>
    <xf numFmtId="165" fontId="3" fillId="4" borderId="8" xfId="0" applyNumberFormat="1" applyFont="1" applyFill="1" applyBorder="1" applyAlignment="1">
      <alignment horizontal="left"/>
    </xf>
    <xf numFmtId="0" fontId="10" fillId="0" borderId="6" xfId="0" applyFont="1" applyBorder="1" applyAlignment="1">
      <alignment horizontal="left" indent="2"/>
    </xf>
    <xf numFmtId="0" fontId="9" fillId="0" borderId="8" xfId="0" applyFont="1" applyBorder="1" applyAlignment="1">
      <alignment horizontal="center"/>
    </xf>
    <xf numFmtId="165" fontId="9" fillId="4" borderId="8" xfId="0" applyNumberFormat="1" applyFont="1" applyFill="1" applyBorder="1"/>
    <xf numFmtId="165" fontId="9" fillId="4" borderId="31" xfId="0" applyNumberFormat="1" applyFont="1" applyFill="1" applyBorder="1"/>
    <xf numFmtId="165" fontId="9" fillId="4" borderId="6" xfId="0" applyNumberFormat="1" applyFont="1" applyFill="1" applyBorder="1"/>
    <xf numFmtId="165" fontId="9" fillId="4" borderId="0" xfId="0" applyNumberFormat="1" applyFont="1" applyFill="1"/>
    <xf numFmtId="165" fontId="9" fillId="4" borderId="9" xfId="0" applyNumberFormat="1" applyFont="1" applyFill="1" applyBorder="1"/>
    <xf numFmtId="0" fontId="9" fillId="0" borderId="0" xfId="0" applyFont="1"/>
    <xf numFmtId="0" fontId="9" fillId="0" borderId="6" xfId="0" applyFont="1" applyBorder="1" applyAlignment="1">
      <alignment horizontal="left" indent="1"/>
    </xf>
    <xf numFmtId="165" fontId="9" fillId="4" borderId="16" xfId="0" applyNumberFormat="1" applyFont="1" applyFill="1" applyBorder="1"/>
    <xf numFmtId="165" fontId="9" fillId="4" borderId="40" xfId="0" applyNumberFormat="1" applyFont="1" applyFill="1" applyBorder="1"/>
    <xf numFmtId="165" fontId="9" fillId="4" borderId="14" xfId="0" applyNumberFormat="1" applyFont="1" applyFill="1" applyBorder="1"/>
    <xf numFmtId="165" fontId="9" fillId="4" borderId="45" xfId="0" applyNumberFormat="1" applyFont="1" applyFill="1" applyBorder="1"/>
    <xf numFmtId="166" fontId="3" fillId="4" borderId="8" xfId="0" applyNumberFormat="1" applyFont="1" applyFill="1" applyBorder="1" applyAlignment="1">
      <alignment horizontal="center"/>
    </xf>
    <xf numFmtId="0" fontId="9" fillId="4" borderId="6" xfId="0" applyFont="1" applyFill="1" applyBorder="1" applyAlignment="1">
      <alignment horizontal="left" indent="1"/>
    </xf>
    <xf numFmtId="166" fontId="9" fillId="4" borderId="8" xfId="0" applyNumberFormat="1" applyFont="1" applyFill="1" applyBorder="1" applyAlignment="1">
      <alignment horizontal="center"/>
    </xf>
    <xf numFmtId="166" fontId="11" fillId="4" borderId="8" xfId="1" applyNumberFormat="1" applyFont="1" applyFill="1" applyBorder="1" applyAlignment="1" applyProtection="1">
      <alignment horizontal="center"/>
    </xf>
    <xf numFmtId="0" fontId="10" fillId="4" borderId="8" xfId="0" applyFont="1" applyFill="1" applyBorder="1" applyAlignment="1">
      <alignment horizontal="center"/>
    </xf>
    <xf numFmtId="0" fontId="11" fillId="4" borderId="8" xfId="0" applyFont="1" applyFill="1" applyBorder="1" applyAlignment="1">
      <alignment horizontal="center"/>
    </xf>
    <xf numFmtId="0" fontId="10" fillId="4" borderId="0" xfId="0" applyFont="1" applyFill="1" applyAlignment="1">
      <alignment horizontal="center"/>
    </xf>
    <xf numFmtId="0" fontId="10" fillId="4" borderId="9" xfId="0" applyFont="1" applyFill="1" applyBorder="1" applyAlignment="1">
      <alignment horizontal="center"/>
    </xf>
    <xf numFmtId="166" fontId="9" fillId="4" borderId="8" xfId="1" applyNumberFormat="1" applyFont="1" applyFill="1" applyBorder="1" applyAlignment="1" applyProtection="1">
      <alignment horizontal="center"/>
    </xf>
    <xf numFmtId="0" fontId="11" fillId="4" borderId="8" xfId="0" applyFont="1" applyFill="1" applyBorder="1"/>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9" fontId="4" fillId="0" borderId="16" xfId="2" applyFont="1" applyFill="1" applyBorder="1" applyAlignment="1" applyProtection="1">
      <alignment horizontal="center" vertical="center" wrapText="1"/>
    </xf>
    <xf numFmtId="9" fontId="4" fillId="0" borderId="53" xfId="2" applyFont="1" applyFill="1" applyBorder="1" applyAlignment="1" applyProtection="1">
      <alignment horizontal="center" vertical="center" wrapText="1"/>
    </xf>
    <xf numFmtId="0" fontId="4" fillId="0" borderId="42" xfId="0" applyFont="1" applyBorder="1" applyAlignment="1">
      <alignment horizontal="left"/>
    </xf>
    <xf numFmtId="0" fontId="4" fillId="0" borderId="11" xfId="0" applyFont="1" applyBorder="1" applyAlignment="1">
      <alignment horizontal="center" vertical="top" wrapText="1"/>
    </xf>
    <xf numFmtId="0" fontId="4" fillId="0" borderId="41" xfId="0" applyFont="1" applyBorder="1" applyAlignment="1">
      <alignment horizontal="center" vertical="top" wrapText="1"/>
    </xf>
    <xf numFmtId="165" fontId="3" fillId="2" borderId="7" xfId="0" applyNumberFormat="1" applyFont="1" applyFill="1" applyBorder="1"/>
    <xf numFmtId="165" fontId="3" fillId="2" borderId="8" xfId="0" applyNumberFormat="1" applyFont="1" applyFill="1" applyBorder="1"/>
    <xf numFmtId="165" fontId="3" fillId="2" borderId="30" xfId="0" applyNumberFormat="1" applyFont="1" applyFill="1" applyBorder="1"/>
    <xf numFmtId="0" fontId="4" fillId="0" borderId="58" xfId="0" applyFont="1" applyBorder="1"/>
    <xf numFmtId="165" fontId="4" fillId="0" borderId="33" xfId="0" applyNumberFormat="1" applyFont="1" applyBorder="1"/>
    <xf numFmtId="165" fontId="3" fillId="0" borderId="59" xfId="0" applyNumberFormat="1" applyFont="1" applyBorder="1"/>
    <xf numFmtId="165" fontId="3" fillId="0" borderId="19" xfId="0" applyNumberFormat="1" applyFont="1" applyBorder="1"/>
    <xf numFmtId="165" fontId="3" fillId="0" borderId="20" xfId="0" applyNumberFormat="1" applyFont="1" applyBorder="1"/>
    <xf numFmtId="165" fontId="3" fillId="0" borderId="21" xfId="0" applyNumberFormat="1" applyFont="1" applyBorder="1"/>
    <xf numFmtId="0" fontId="4" fillId="0" borderId="14" xfId="0" applyFont="1" applyBorder="1"/>
    <xf numFmtId="0" fontId="3" fillId="0" borderId="55" xfId="0" applyFont="1" applyBorder="1"/>
    <xf numFmtId="0" fontId="3" fillId="0" borderId="16" xfId="0" applyFont="1" applyBorder="1"/>
    <xf numFmtId="0" fontId="3" fillId="0" borderId="17" xfId="0" applyFont="1" applyBorder="1"/>
    <xf numFmtId="0" fontId="3" fillId="0" borderId="15" xfId="0" applyFont="1" applyBorder="1"/>
    <xf numFmtId="165" fontId="3" fillId="0" borderId="33" xfId="0" applyNumberFormat="1" applyFont="1" applyBorder="1"/>
    <xf numFmtId="165" fontId="3" fillId="0" borderId="37" xfId="0" applyNumberFormat="1" applyFont="1" applyBorder="1"/>
    <xf numFmtId="165" fontId="3" fillId="0" borderId="32" xfId="0" applyNumberFormat="1" applyFont="1" applyBorder="1"/>
    <xf numFmtId="165" fontId="3" fillId="0" borderId="36" xfId="0" applyNumberFormat="1" applyFont="1" applyBorder="1"/>
    <xf numFmtId="0" fontId="4" fillId="0" borderId="10" xfId="0" applyFont="1" applyBorder="1"/>
    <xf numFmtId="165" fontId="4" fillId="0" borderId="11" xfId="0" applyNumberFormat="1" applyFont="1" applyBorder="1"/>
    <xf numFmtId="165" fontId="4" fillId="0" borderId="12" xfId="0" applyNumberFormat="1" applyFont="1" applyBorder="1"/>
    <xf numFmtId="165" fontId="4" fillId="2" borderId="7" xfId="0" applyNumberFormat="1" applyFont="1" applyFill="1" applyBorder="1"/>
    <xf numFmtId="0" fontId="3" fillId="0" borderId="28" xfId="0" applyFont="1" applyBorder="1" applyAlignment="1">
      <alignment horizontal="left" indent="1"/>
    </xf>
    <xf numFmtId="165" fontId="4" fillId="0" borderId="60" xfId="0" applyNumberFormat="1" applyFont="1" applyBorder="1"/>
    <xf numFmtId="165" fontId="4" fillId="0" borderId="26" xfId="0" applyNumberFormat="1" applyFont="1" applyBorder="1"/>
    <xf numFmtId="165" fontId="3" fillId="0" borderId="27" xfId="0" applyNumberFormat="1" applyFont="1" applyBorder="1"/>
    <xf numFmtId="165" fontId="3" fillId="0" borderId="60" xfId="0" applyNumberFormat="1" applyFont="1" applyBorder="1"/>
    <xf numFmtId="165" fontId="3" fillId="0" borderId="26" xfId="0" applyNumberFormat="1" applyFont="1" applyBorder="1"/>
    <xf numFmtId="165" fontId="3" fillId="0" borderId="43" xfId="0" applyNumberFormat="1" applyFont="1" applyBorder="1"/>
    <xf numFmtId="166" fontId="3" fillId="0" borderId="8" xfId="1" applyNumberFormat="1" applyFont="1" applyBorder="1" applyProtection="1"/>
    <xf numFmtId="166" fontId="3" fillId="0" borderId="31" xfId="1" applyNumberFormat="1" applyFont="1" applyBorder="1" applyProtection="1"/>
    <xf numFmtId="166" fontId="3" fillId="0" borderId="6" xfId="1" applyNumberFormat="1" applyFont="1" applyBorder="1" applyProtection="1"/>
    <xf numFmtId="166" fontId="3" fillId="0" borderId="9" xfId="1" applyNumberFormat="1" applyFont="1" applyBorder="1" applyProtection="1"/>
    <xf numFmtId="166" fontId="3" fillId="0" borderId="0" xfId="1" applyNumberFormat="1" applyFont="1" applyBorder="1" applyProtection="1"/>
    <xf numFmtId="166" fontId="3" fillId="2" borderId="8" xfId="1" applyNumberFormat="1" applyFont="1" applyFill="1" applyBorder="1" applyProtection="1"/>
    <xf numFmtId="166" fontId="3" fillId="2" borderId="31" xfId="1" applyNumberFormat="1" applyFont="1" applyFill="1" applyBorder="1" applyProtection="1"/>
    <xf numFmtId="166" fontId="3" fillId="2" borderId="6" xfId="1" applyNumberFormat="1" applyFont="1" applyFill="1" applyBorder="1" applyProtection="1"/>
    <xf numFmtId="166" fontId="3" fillId="2" borderId="9" xfId="1" applyNumberFormat="1" applyFont="1" applyFill="1" applyBorder="1" applyProtection="1"/>
    <xf numFmtId="166" fontId="3" fillId="2" borderId="0" xfId="1" applyNumberFormat="1" applyFont="1" applyFill="1" applyBorder="1" applyProtection="1"/>
    <xf numFmtId="166" fontId="7" fillId="0" borderId="8" xfId="1" applyNumberFormat="1" applyFont="1" applyFill="1" applyBorder="1" applyProtection="1"/>
    <xf numFmtId="166" fontId="7" fillId="0" borderId="31" xfId="1" applyNumberFormat="1" applyFont="1" applyFill="1" applyBorder="1" applyProtection="1"/>
    <xf numFmtId="166" fontId="7" fillId="0" borderId="6" xfId="1" applyNumberFormat="1" applyFont="1" applyFill="1" applyBorder="1" applyProtection="1"/>
    <xf numFmtId="166" fontId="7" fillId="0" borderId="9" xfId="1" applyNumberFormat="1" applyFont="1" applyFill="1" applyBorder="1" applyProtection="1"/>
    <xf numFmtId="166" fontId="7" fillId="0" borderId="0" xfId="1" applyNumberFormat="1" applyFont="1" applyFill="1" applyBorder="1" applyProtection="1"/>
    <xf numFmtId="166" fontId="4" fillId="0" borderId="20" xfId="1" applyNumberFormat="1" applyFont="1" applyBorder="1" applyProtection="1"/>
    <xf numFmtId="166" fontId="4" fillId="0" borderId="59" xfId="1" applyNumberFormat="1" applyFont="1" applyBorder="1" applyProtection="1"/>
    <xf numFmtId="166" fontId="4" fillId="0" borderId="19" xfId="1" applyNumberFormat="1" applyFont="1" applyBorder="1" applyProtection="1"/>
    <xf numFmtId="166" fontId="4" fillId="0" borderId="21" xfId="1" applyNumberFormat="1" applyFont="1" applyBorder="1" applyProtection="1"/>
    <xf numFmtId="166" fontId="4" fillId="0" borderId="62" xfId="1" applyNumberFormat="1" applyFont="1" applyBorder="1" applyProtection="1"/>
    <xf numFmtId="0" fontId="4" fillId="0" borderId="6" xfId="0" applyFont="1" applyBorder="1" applyAlignment="1">
      <alignment horizontal="left" indent="1"/>
    </xf>
    <xf numFmtId="169" fontId="4" fillId="0" borderId="8" xfId="1" applyNumberFormat="1" applyFont="1" applyBorder="1" applyProtection="1"/>
    <xf numFmtId="169" fontId="3" fillId="0" borderId="4" xfId="2" applyNumberFormat="1" applyFont="1" applyBorder="1" applyAlignment="1" applyProtection="1">
      <alignment horizontal="center"/>
    </xf>
    <xf numFmtId="169" fontId="3" fillId="0" borderId="5" xfId="2" applyNumberFormat="1" applyFont="1" applyBorder="1" applyAlignment="1" applyProtection="1">
      <alignment horizontal="center"/>
    </xf>
    <xf numFmtId="169" fontId="3" fillId="0" borderId="6" xfId="2" applyNumberFormat="1" applyFont="1" applyBorder="1" applyAlignment="1" applyProtection="1">
      <alignment horizontal="center"/>
    </xf>
    <xf numFmtId="169" fontId="3" fillId="0" borderId="8" xfId="2" applyNumberFormat="1" applyFont="1" applyBorder="1" applyAlignment="1" applyProtection="1">
      <alignment horizontal="center"/>
    </xf>
    <xf numFmtId="169" fontId="3" fillId="0" borderId="9" xfId="2" applyNumberFormat="1" applyFont="1" applyBorder="1" applyAlignment="1" applyProtection="1">
      <alignment horizontal="center"/>
    </xf>
    <xf numFmtId="169" fontId="3" fillId="0" borderId="0" xfId="2" applyNumberFormat="1" applyFont="1" applyBorder="1" applyAlignment="1" applyProtection="1">
      <alignment horizontal="center"/>
    </xf>
    <xf numFmtId="169" fontId="3" fillId="0" borderId="31" xfId="2" applyNumberFormat="1" applyFont="1" applyBorder="1" applyAlignment="1" applyProtection="1">
      <alignment horizontal="center"/>
    </xf>
    <xf numFmtId="166" fontId="4" fillId="2" borderId="8" xfId="1" applyNumberFormat="1" applyFont="1" applyFill="1" applyBorder="1" applyProtection="1"/>
    <xf numFmtId="166" fontId="4" fillId="2" borderId="8" xfId="1" applyNumberFormat="1" applyFont="1" applyFill="1" applyBorder="1" applyAlignment="1" applyProtection="1">
      <alignment horizontal="center"/>
    </xf>
    <xf numFmtId="166" fontId="4" fillId="2" borderId="31" xfId="1" applyNumberFormat="1" applyFont="1" applyFill="1" applyBorder="1" applyAlignment="1" applyProtection="1">
      <alignment horizontal="center"/>
    </xf>
    <xf numFmtId="166" fontId="4" fillId="2" borderId="6" xfId="2" applyNumberFormat="1" applyFont="1" applyFill="1" applyBorder="1" applyAlignment="1" applyProtection="1">
      <alignment horizontal="center"/>
    </xf>
    <xf numFmtId="166" fontId="4" fillId="2" borderId="8" xfId="2" applyNumberFormat="1" applyFont="1" applyFill="1" applyBorder="1" applyAlignment="1" applyProtection="1">
      <alignment horizontal="center"/>
    </xf>
    <xf numFmtId="166" fontId="4" fillId="2" borderId="9" xfId="2" applyNumberFormat="1" applyFont="1" applyFill="1" applyBorder="1" applyAlignment="1" applyProtection="1">
      <alignment horizontal="center"/>
    </xf>
    <xf numFmtId="166" fontId="4" fillId="2" borderId="0" xfId="2" applyNumberFormat="1" applyFont="1" applyFill="1" applyBorder="1" applyAlignment="1" applyProtection="1">
      <alignment horizontal="center"/>
    </xf>
    <xf numFmtId="166" fontId="4" fillId="2" borderId="31" xfId="2" applyNumberFormat="1" applyFont="1" applyFill="1" applyBorder="1" applyAlignment="1" applyProtection="1">
      <alignment horizontal="center"/>
    </xf>
    <xf numFmtId="0" fontId="3" fillId="0" borderId="26" xfId="0" applyFont="1" applyBorder="1" applyAlignment="1">
      <alignment horizontal="center"/>
    </xf>
    <xf numFmtId="166" fontId="4" fillId="2" borderId="26" xfId="1" applyNumberFormat="1" applyFont="1" applyFill="1" applyBorder="1" applyProtection="1"/>
    <xf numFmtId="166" fontId="4" fillId="2" borderId="26" xfId="1" applyNumberFormat="1" applyFont="1" applyFill="1" applyBorder="1" applyAlignment="1" applyProtection="1">
      <alignment horizontal="center"/>
    </xf>
    <xf numFmtId="166" fontId="4" fillId="2" borderId="29" xfId="1" applyNumberFormat="1" applyFont="1" applyFill="1" applyBorder="1" applyAlignment="1" applyProtection="1">
      <alignment horizontal="center"/>
    </xf>
    <xf numFmtId="166" fontId="4" fillId="2" borderId="28" xfId="2" applyNumberFormat="1" applyFont="1" applyFill="1" applyBorder="1" applyAlignment="1" applyProtection="1">
      <alignment horizontal="center"/>
    </xf>
    <xf numFmtId="166" fontId="4" fillId="2" borderId="26" xfId="2" applyNumberFormat="1" applyFont="1" applyFill="1" applyBorder="1" applyAlignment="1" applyProtection="1">
      <alignment horizontal="center"/>
    </xf>
    <xf numFmtId="166" fontId="4" fillId="2" borderId="43" xfId="2" applyNumberFormat="1" applyFont="1" applyFill="1" applyBorder="1" applyAlignment="1" applyProtection="1">
      <alignment horizontal="center"/>
    </xf>
    <xf numFmtId="166" fontId="4" fillId="2" borderId="52" xfId="2" applyNumberFormat="1" applyFont="1" applyFill="1" applyBorder="1" applyAlignment="1" applyProtection="1">
      <alignment horizontal="center"/>
    </xf>
    <xf numFmtId="166" fontId="4" fillId="2" borderId="29" xfId="2" applyNumberFormat="1" applyFont="1" applyFill="1" applyBorder="1" applyAlignment="1" applyProtection="1">
      <alignment horizontal="center"/>
    </xf>
    <xf numFmtId="0" fontId="4" fillId="0" borderId="63" xfId="0" applyFont="1" applyBorder="1" applyAlignment="1">
      <alignment horizontal="center" vertical="center"/>
    </xf>
    <xf numFmtId="0" fontId="4" fillId="0" borderId="44" xfId="0" applyFont="1" applyBorder="1" applyAlignment="1">
      <alignment horizontal="center" vertical="center"/>
    </xf>
    <xf numFmtId="0" fontId="3" fillId="0" borderId="42" xfId="0" applyFont="1" applyBorder="1" applyAlignment="1">
      <alignment horizontal="center"/>
    </xf>
    <xf numFmtId="165" fontId="3" fillId="0" borderId="11" xfId="0" applyNumberFormat="1" applyFont="1" applyBorder="1" applyAlignment="1">
      <alignment horizontal="center"/>
    </xf>
    <xf numFmtId="165" fontId="3" fillId="0" borderId="12" xfId="0" applyNumberFormat="1" applyFont="1" applyBorder="1" applyAlignment="1">
      <alignment horizontal="center"/>
    </xf>
    <xf numFmtId="165" fontId="3" fillId="0" borderId="13" xfId="0" applyNumberFormat="1" applyFont="1" applyBorder="1" applyAlignment="1">
      <alignment horizontal="center"/>
    </xf>
    <xf numFmtId="0" fontId="3" fillId="0" borderId="44" xfId="0" applyFont="1" applyBorder="1" applyAlignment="1">
      <alignment horizontal="center"/>
    </xf>
    <xf numFmtId="165" fontId="4" fillId="0" borderId="64" xfId="0" applyNumberFormat="1" applyFont="1" applyBorder="1"/>
    <xf numFmtId="165" fontId="4" fillId="0" borderId="30" xfId="0" applyNumberFormat="1" applyFont="1" applyBorder="1"/>
    <xf numFmtId="165" fontId="4" fillId="0" borderId="7" xfId="0" applyNumberFormat="1" applyFont="1" applyBorder="1"/>
    <xf numFmtId="165" fontId="4" fillId="0" borderId="9" xfId="0" applyNumberFormat="1" applyFont="1" applyBorder="1"/>
    <xf numFmtId="165" fontId="4" fillId="0" borderId="54" xfId="0" applyNumberFormat="1" applyFont="1" applyBorder="1"/>
    <xf numFmtId="170" fontId="4" fillId="0" borderId="9" xfId="2" applyNumberFormat="1" applyFont="1" applyFill="1" applyBorder="1" applyAlignment="1" applyProtection="1">
      <alignment vertical="top" wrapText="1"/>
    </xf>
    <xf numFmtId="0" fontId="3" fillId="0" borderId="39" xfId="0" applyFont="1" applyBorder="1" applyAlignment="1">
      <alignment horizontal="center"/>
    </xf>
    <xf numFmtId="165" fontId="4" fillId="0" borderId="15" xfId="0" applyNumberFormat="1" applyFont="1" applyBorder="1"/>
    <xf numFmtId="165" fontId="4" fillId="0" borderId="53" xfId="0" applyNumberFormat="1" applyFont="1" applyBorder="1"/>
    <xf numFmtId="165" fontId="4" fillId="0" borderId="17" xfId="0" applyNumberFormat="1" applyFont="1" applyBorder="1"/>
    <xf numFmtId="165" fontId="4" fillId="0" borderId="55" xfId="0" applyNumberFormat="1" applyFont="1" applyBorder="1"/>
    <xf numFmtId="0" fontId="3" fillId="0" borderId="65" xfId="0" applyFont="1" applyBorder="1"/>
    <xf numFmtId="0" fontId="3" fillId="0" borderId="65" xfId="0" applyFont="1" applyBorder="1" applyAlignment="1">
      <alignment horizontal="center"/>
    </xf>
    <xf numFmtId="165" fontId="3" fillId="0" borderId="65" xfId="0" applyNumberFormat="1" applyFont="1" applyBorder="1"/>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4" fontId="3" fillId="2" borderId="0" xfId="0" applyNumberFormat="1" applyFont="1" applyFill="1"/>
    <xf numFmtId="164" fontId="3" fillId="2" borderId="8" xfId="0" applyNumberFormat="1" applyFont="1" applyFill="1" applyBorder="1"/>
    <xf numFmtId="164" fontId="3" fillId="2" borderId="9" xfId="0" applyNumberFormat="1" applyFont="1" applyFill="1" applyBorder="1"/>
    <xf numFmtId="171" fontId="3" fillId="4" borderId="9" xfId="0" applyNumberFormat="1" applyFont="1" applyFill="1" applyBorder="1" applyAlignment="1">
      <alignment horizontal="center"/>
    </xf>
    <xf numFmtId="0" fontId="3" fillId="0" borderId="48" xfId="0" applyFont="1" applyBorder="1" applyAlignment="1">
      <alignment horizontal="center"/>
    </xf>
    <xf numFmtId="0" fontId="4" fillId="3" borderId="46"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165" fontId="4" fillId="0" borderId="19" xfId="0" applyNumberFormat="1" applyFont="1" applyBorder="1"/>
    <xf numFmtId="165" fontId="4" fillId="3" borderId="21" xfId="0" applyNumberFormat="1" applyFont="1" applyFill="1" applyBorder="1"/>
    <xf numFmtId="171" fontId="3" fillId="0" borderId="43" xfId="0" applyNumberFormat="1" applyFont="1" applyBorder="1" applyAlignment="1">
      <alignment horizontal="center"/>
    </xf>
    <xf numFmtId="165" fontId="4" fillId="0" borderId="62" xfId="0" applyNumberFormat="1" applyFont="1" applyBorder="1"/>
    <xf numFmtId="0" fontId="8" fillId="0" borderId="6" xfId="0" applyFont="1" applyBorder="1" applyAlignment="1">
      <alignment horizontal="left" wrapText="1"/>
    </xf>
    <xf numFmtId="0" fontId="3" fillId="0" borderId="4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170" fontId="3" fillId="0" borderId="7" xfId="2" applyNumberFormat="1" applyFont="1" applyFill="1" applyBorder="1" applyAlignment="1" applyProtection="1">
      <alignment horizontal="center" vertical="top" wrapText="1"/>
    </xf>
    <xf numFmtId="0" fontId="3" fillId="0" borderId="6" xfId="0" applyFont="1" applyBorder="1" applyAlignment="1">
      <alignment horizontal="left" vertical="top" wrapText="1" indent="1"/>
    </xf>
    <xf numFmtId="0" fontId="3" fillId="0" borderId="6" xfId="2" applyNumberFormat="1" applyFont="1" applyFill="1" applyBorder="1" applyAlignment="1" applyProtection="1">
      <alignment horizontal="center" vertical="top" wrapText="1"/>
    </xf>
    <xf numFmtId="9" fontId="3" fillId="0" borderId="7" xfId="2" applyFont="1" applyBorder="1" applyAlignment="1" applyProtection="1">
      <alignment horizontal="center" vertical="top" wrapText="1"/>
    </xf>
    <xf numFmtId="9" fontId="3" fillId="0" borderId="8" xfId="2" applyFont="1" applyBorder="1" applyAlignment="1" applyProtection="1">
      <alignment horizontal="center" vertical="top" wrapText="1"/>
    </xf>
    <xf numFmtId="9" fontId="3" fillId="0" borderId="9" xfId="2" applyFont="1" applyBorder="1" applyAlignment="1" applyProtection="1">
      <alignment horizontal="center" vertical="top" wrapText="1"/>
    </xf>
    <xf numFmtId="9" fontId="3" fillId="0" borderId="7" xfId="2" applyFont="1" applyFill="1" applyBorder="1" applyAlignment="1" applyProtection="1">
      <alignment horizontal="center" vertical="top" wrapText="1"/>
    </xf>
    <xf numFmtId="9" fontId="3" fillId="0" borderId="8" xfId="2" applyFont="1" applyFill="1" applyBorder="1" applyAlignment="1" applyProtection="1">
      <alignment horizontal="center" vertical="top" wrapText="1"/>
    </xf>
    <xf numFmtId="9" fontId="3" fillId="0" borderId="9" xfId="2" applyFont="1" applyFill="1" applyBorder="1" applyAlignment="1" applyProtection="1">
      <alignment horizontal="center" vertical="top" wrapText="1"/>
    </xf>
    <xf numFmtId="0" fontId="3" fillId="0" borderId="6" xfId="0" applyFont="1" applyBorder="1" applyAlignment="1">
      <alignment horizontal="center" vertical="top" wrapText="1"/>
    </xf>
    <xf numFmtId="2" fontId="3" fillId="0" borderId="7" xfId="1" applyNumberFormat="1" applyFont="1" applyBorder="1" applyAlignment="1" applyProtection="1">
      <alignment horizontal="center" vertical="top" wrapText="1"/>
    </xf>
    <xf numFmtId="2" fontId="3" fillId="0" borderId="8" xfId="1" applyNumberFormat="1" applyFont="1" applyBorder="1" applyAlignment="1" applyProtection="1">
      <alignment horizontal="center" vertical="top" wrapText="1"/>
    </xf>
    <xf numFmtId="2" fontId="3" fillId="0" borderId="9" xfId="1" applyNumberFormat="1" applyFont="1" applyBorder="1" applyAlignment="1" applyProtection="1">
      <alignment horizontal="center" vertical="top" wrapText="1"/>
    </xf>
    <xf numFmtId="2" fontId="3" fillId="0" borderId="7" xfId="1" applyNumberFormat="1" applyFont="1" applyFill="1" applyBorder="1" applyAlignment="1" applyProtection="1">
      <alignment horizontal="center" vertical="top" wrapText="1"/>
    </xf>
    <xf numFmtId="2" fontId="3" fillId="0" borderId="8" xfId="1" applyNumberFormat="1" applyFont="1" applyFill="1" applyBorder="1" applyAlignment="1" applyProtection="1">
      <alignment horizontal="center" vertical="top" wrapText="1"/>
    </xf>
    <xf numFmtId="2" fontId="3" fillId="0" borderId="9" xfId="1" applyNumberFormat="1" applyFont="1" applyFill="1" applyBorder="1" applyAlignment="1" applyProtection="1">
      <alignment horizontal="center" vertical="top" wrapText="1"/>
    </xf>
    <xf numFmtId="9" fontId="3" fillId="0" borderId="8" xfId="0" applyNumberFormat="1" applyFont="1" applyBorder="1" applyAlignment="1">
      <alignment horizontal="center" vertical="top" wrapText="1"/>
    </xf>
    <xf numFmtId="9" fontId="3" fillId="0" borderId="9" xfId="0" applyNumberFormat="1" applyFont="1" applyBorder="1" applyAlignment="1">
      <alignment horizontal="center" vertical="top" wrapText="1"/>
    </xf>
    <xf numFmtId="9" fontId="3" fillId="0" borderId="7" xfId="0" applyNumberFormat="1" applyFont="1" applyBorder="1" applyAlignment="1">
      <alignment horizontal="center" vertical="top" wrapText="1"/>
    </xf>
    <xf numFmtId="170" fontId="3" fillId="0" borderId="7" xfId="0" applyNumberFormat="1" applyFont="1" applyBorder="1" applyAlignment="1">
      <alignment horizontal="center" vertical="top" wrapText="1"/>
    </xf>
    <xf numFmtId="170" fontId="3" fillId="0" borderId="8" xfId="0" applyNumberFormat="1" applyFont="1" applyBorder="1" applyAlignment="1">
      <alignment horizontal="center" vertical="top" wrapText="1"/>
    </xf>
    <xf numFmtId="170" fontId="3" fillId="0" borderId="9" xfId="0" applyNumberFormat="1" applyFont="1" applyBorder="1" applyAlignment="1">
      <alignment horizontal="center" vertical="top" wrapText="1"/>
    </xf>
    <xf numFmtId="9" fontId="3" fillId="2" borderId="7" xfId="2" applyFont="1" applyFill="1" applyBorder="1" applyAlignment="1" applyProtection="1">
      <alignment horizontal="center" vertical="top" wrapText="1"/>
    </xf>
    <xf numFmtId="9" fontId="3" fillId="2" borderId="8" xfId="2" applyFont="1" applyFill="1" applyBorder="1" applyAlignment="1" applyProtection="1">
      <alignment horizontal="center" vertical="top" wrapText="1"/>
    </xf>
    <xf numFmtId="9" fontId="3" fillId="2" borderId="9" xfId="2" applyFont="1" applyFill="1" applyBorder="1" applyAlignment="1" applyProtection="1">
      <alignment horizontal="center" vertical="top" wrapText="1"/>
    </xf>
    <xf numFmtId="170" fontId="3" fillId="0" borderId="31" xfId="0" applyNumberFormat="1" applyFont="1" applyBorder="1" applyAlignment="1">
      <alignment horizontal="center" vertical="top" wrapText="1"/>
    </xf>
    <xf numFmtId="170" fontId="3" fillId="0" borderId="6" xfId="0" applyNumberFormat="1" applyFont="1" applyBorder="1" applyAlignment="1">
      <alignment horizontal="center" vertical="top" wrapText="1"/>
    </xf>
    <xf numFmtId="0" fontId="3" fillId="0" borderId="30" xfId="0" applyFont="1" applyBorder="1" applyAlignment="1">
      <alignment horizontal="left" vertical="top" wrapText="1"/>
    </xf>
    <xf numFmtId="0" fontId="3" fillId="0" borderId="41" xfId="0" applyFont="1" applyBorder="1" applyAlignment="1">
      <alignment horizontal="left" vertical="top" wrapText="1"/>
    </xf>
    <xf numFmtId="0" fontId="3" fillId="0" borderId="53" xfId="0" applyFont="1" applyBorder="1" applyAlignment="1">
      <alignment horizontal="left" vertical="top" wrapText="1"/>
    </xf>
    <xf numFmtId="0" fontId="8" fillId="0" borderId="44" xfId="0" applyFont="1" applyBorder="1" applyAlignment="1">
      <alignment horizontal="left" wrapText="1"/>
    </xf>
    <xf numFmtId="172" fontId="3" fillId="0" borderId="7" xfId="1" applyNumberFormat="1" applyFont="1" applyBorder="1" applyAlignment="1" applyProtection="1">
      <alignment vertical="top" wrapText="1"/>
    </xf>
    <xf numFmtId="172" fontId="3" fillId="0" borderId="8" xfId="1" applyNumberFormat="1" applyFont="1" applyBorder="1" applyAlignment="1" applyProtection="1">
      <alignment vertical="top" wrapText="1"/>
    </xf>
    <xf numFmtId="172" fontId="3" fillId="0" borderId="9" xfId="1" applyNumberFormat="1" applyFont="1" applyBorder="1" applyAlignment="1" applyProtection="1">
      <alignment vertical="top" wrapText="1"/>
    </xf>
    <xf numFmtId="172" fontId="3" fillId="0" borderId="8" xfId="1" applyNumberFormat="1" applyFont="1" applyFill="1" applyBorder="1" applyAlignment="1" applyProtection="1">
      <alignment vertical="top" wrapText="1"/>
    </xf>
    <xf numFmtId="172" fontId="3" fillId="0" borderId="9" xfId="1" applyNumberFormat="1" applyFont="1" applyFill="1" applyBorder="1" applyAlignment="1" applyProtection="1">
      <alignment vertical="top" wrapText="1"/>
    </xf>
    <xf numFmtId="172" fontId="3" fillId="0" borderId="7" xfId="1" applyNumberFormat="1" applyFont="1" applyFill="1" applyBorder="1" applyAlignment="1" applyProtection="1">
      <alignment vertical="top" wrapText="1"/>
    </xf>
    <xf numFmtId="0" fontId="3" fillId="0" borderId="28" xfId="0" applyFont="1" applyBorder="1" applyAlignment="1">
      <alignment horizontal="left" vertical="top" wrapText="1" indent="1"/>
    </xf>
    <xf numFmtId="0" fontId="3" fillId="0" borderId="66" xfId="0" applyFont="1" applyBorder="1" applyAlignment="1">
      <alignment horizontal="left" vertical="top" wrapText="1"/>
    </xf>
    <xf numFmtId="0" fontId="3" fillId="0" borderId="28" xfId="0" applyFont="1" applyBorder="1" applyAlignment="1">
      <alignment horizontal="left" vertical="top" wrapText="1"/>
    </xf>
    <xf numFmtId="9" fontId="3" fillId="0" borderId="60" xfId="2" applyFont="1" applyBorder="1" applyAlignment="1" applyProtection="1">
      <alignment horizontal="center" vertical="top" wrapText="1"/>
    </xf>
    <xf numFmtId="172" fontId="3" fillId="0" borderId="26" xfId="1" applyNumberFormat="1" applyFont="1" applyBorder="1" applyAlignment="1" applyProtection="1">
      <alignment vertical="top" wrapText="1"/>
    </xf>
    <xf numFmtId="172" fontId="3" fillId="0" borderId="43" xfId="1" applyNumberFormat="1" applyFont="1" applyBorder="1" applyAlignment="1" applyProtection="1">
      <alignment vertical="top" wrapText="1"/>
    </xf>
    <xf numFmtId="172" fontId="3" fillId="0" borderId="60" xfId="1" applyNumberFormat="1" applyFont="1" applyFill="1" applyBorder="1" applyAlignment="1" applyProtection="1">
      <alignment vertical="top" wrapText="1"/>
    </xf>
    <xf numFmtId="172" fontId="3" fillId="0" borderId="26" xfId="1" applyNumberFormat="1" applyFont="1" applyFill="1" applyBorder="1" applyAlignment="1" applyProtection="1">
      <alignment vertical="top" wrapText="1"/>
    </xf>
    <xf numFmtId="172" fontId="3" fillId="0" borderId="43" xfId="1" applyNumberFormat="1" applyFont="1" applyFill="1" applyBorder="1" applyAlignment="1" applyProtection="1">
      <alignment vertical="top" wrapText="1"/>
    </xf>
    <xf numFmtId="0" fontId="12" fillId="0" borderId="0" xfId="0" applyFont="1"/>
    <xf numFmtId="172" fontId="3" fillId="0" borderId="0" xfId="1" applyNumberFormat="1" applyFont="1" applyBorder="1" applyAlignment="1" applyProtection="1">
      <alignment vertical="top" wrapText="1"/>
    </xf>
    <xf numFmtId="172" fontId="3" fillId="0" borderId="0" xfId="1" applyNumberFormat="1" applyFont="1" applyFill="1" applyBorder="1" applyAlignment="1" applyProtection="1">
      <alignment vertical="top" wrapText="1"/>
    </xf>
    <xf numFmtId="9" fontId="3" fillId="2" borderId="0" xfId="2" applyFont="1" applyFill="1" applyBorder="1" applyAlignment="1" applyProtection="1">
      <alignment horizontal="center"/>
    </xf>
    <xf numFmtId="0" fontId="4" fillId="2" borderId="44" xfId="0" applyFont="1" applyFill="1" applyBorder="1" applyAlignment="1">
      <alignment horizontal="left" vertical="top" wrapText="1"/>
    </xf>
    <xf numFmtId="0" fontId="4" fillId="2" borderId="6" xfId="0" applyFont="1" applyFill="1" applyBorder="1" applyAlignment="1">
      <alignment horizontal="left" vertical="top" wrapText="1"/>
    </xf>
    <xf numFmtId="0" fontId="3" fillId="2" borderId="6" xfId="0" applyFont="1" applyFill="1" applyBorder="1" applyAlignment="1">
      <alignment horizontal="left" wrapText="1"/>
    </xf>
    <xf numFmtId="0" fontId="3" fillId="2" borderId="44" xfId="0" applyFont="1" applyFill="1" applyBorder="1" applyAlignment="1">
      <alignment horizontal="left" wrapText="1"/>
    </xf>
    <xf numFmtId="0" fontId="8" fillId="2" borderId="44" xfId="0" applyFont="1" applyFill="1" applyBorder="1" applyAlignment="1">
      <alignment horizontal="left" wrapText="1"/>
    </xf>
    <xf numFmtId="0" fontId="3" fillId="2" borderId="28" xfId="0" applyFont="1" applyFill="1" applyBorder="1" applyAlignment="1">
      <alignment horizontal="left" wrapText="1"/>
    </xf>
    <xf numFmtId="0" fontId="8" fillId="2" borderId="66" xfId="0" applyFont="1" applyFill="1" applyBorder="1" applyAlignment="1">
      <alignment horizontal="left" wrapText="1"/>
    </xf>
    <xf numFmtId="165" fontId="3" fillId="2" borderId="60" xfId="0" applyNumberFormat="1" applyFont="1" applyFill="1" applyBorder="1"/>
    <xf numFmtId="165" fontId="3" fillId="2" borderId="26" xfId="0" applyNumberFormat="1" applyFont="1" applyFill="1" applyBorder="1"/>
    <xf numFmtId="165" fontId="3" fillId="2" borderId="43" xfId="0" applyNumberFormat="1" applyFont="1" applyFill="1" applyBorder="1"/>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quotePrefix="1" applyFont="1"/>
    <xf numFmtId="2" fontId="3" fillId="0" borderId="43" xfId="0" applyNumberFormat="1" applyFont="1" applyBorder="1"/>
    <xf numFmtId="2" fontId="3" fillId="0" borderId="26" xfId="0" applyNumberFormat="1" applyFont="1" applyBorder="1"/>
    <xf numFmtId="2" fontId="3" fillId="0" borderId="60" xfId="0" applyNumberFormat="1" applyFont="1" applyBorder="1"/>
    <xf numFmtId="0" fontId="3" fillId="0" borderId="28" xfId="0" applyFont="1" applyBorder="1"/>
    <xf numFmtId="2" fontId="4" fillId="0" borderId="9" xfId="0" applyNumberFormat="1" applyFont="1" applyBorder="1"/>
    <xf numFmtId="2" fontId="4" fillId="0" borderId="8" xfId="0" applyNumberFormat="1" applyFont="1" applyBorder="1"/>
    <xf numFmtId="2" fontId="4" fillId="0" borderId="7" xfId="0" applyNumberFormat="1" applyFont="1" applyBorder="1"/>
    <xf numFmtId="2" fontId="3" fillId="0" borderId="9" xfId="0" applyNumberFormat="1" applyFont="1" applyBorder="1"/>
    <xf numFmtId="2" fontId="3" fillId="0" borderId="8" xfId="0" applyNumberFormat="1" applyFont="1" applyBorder="1"/>
    <xf numFmtId="2" fontId="3" fillId="0" borderId="7" xfId="0" applyNumberFormat="1" applyFont="1" applyBorder="1"/>
    <xf numFmtId="0" fontId="4" fillId="0" borderId="28" xfId="0" applyFont="1" applyBorder="1"/>
    <xf numFmtId="173" fontId="3" fillId="0" borderId="0" xfId="0" applyNumberFormat="1" applyFont="1"/>
    <xf numFmtId="0" fontId="3" fillId="0" borderId="44" xfId="0" applyFont="1" applyBorder="1" applyAlignment="1">
      <alignment horizontal="left" indent="1"/>
    </xf>
    <xf numFmtId="0" fontId="3" fillId="0" borderId="44" xfId="0" applyFont="1" applyBorder="1" applyAlignment="1">
      <alignment horizontal="left" vertical="top" indent="1"/>
    </xf>
    <xf numFmtId="0" fontId="13" fillId="0" borderId="6" xfId="0" applyFont="1" applyBorder="1"/>
    <xf numFmtId="0" fontId="3" fillId="0" borderId="42" xfId="0" applyFont="1" applyBorder="1" applyAlignment="1">
      <alignment horizontal="left" indent="1"/>
    </xf>
    <xf numFmtId="0" fontId="4" fillId="0" borderId="44" xfId="0" applyFont="1" applyBorder="1" applyAlignment="1">
      <alignment wrapText="1"/>
    </xf>
    <xf numFmtId="0" fontId="3" fillId="0" borderId="44" xfId="0" applyFont="1" applyBorder="1" applyAlignment="1">
      <alignment horizontal="left" vertical="top" wrapText="1" indent="1"/>
    </xf>
    <xf numFmtId="0" fontId="4" fillId="0" borderId="44" xfId="0" applyFont="1" applyBorder="1"/>
    <xf numFmtId="2" fontId="4" fillId="0" borderId="36" xfId="0" applyNumberFormat="1" applyFont="1" applyBorder="1"/>
    <xf numFmtId="2" fontId="4" fillId="0" borderId="32" xfId="0" applyNumberFormat="1" applyFont="1" applyBorder="1"/>
    <xf numFmtId="2" fontId="4" fillId="0" borderId="37" xfId="0" applyNumberFormat="1" applyFont="1" applyBorder="1"/>
    <xf numFmtId="0" fontId="13" fillId="0" borderId="44" xfId="0" applyFont="1" applyBorder="1"/>
    <xf numFmtId="0" fontId="4" fillId="0" borderId="44" xfId="0" applyFont="1" applyBorder="1" applyAlignment="1">
      <alignment horizontal="left" wrapText="1"/>
    </xf>
    <xf numFmtId="2" fontId="3" fillId="0" borderId="17" xfId="0" applyNumberFormat="1" applyFont="1" applyBorder="1"/>
    <xf numFmtId="2" fontId="3" fillId="0" borderId="16" xfId="0" applyNumberFormat="1" applyFont="1" applyBorder="1"/>
    <xf numFmtId="2" fontId="3" fillId="0" borderId="15" xfId="0" applyNumberFormat="1" applyFont="1" applyBorder="1"/>
    <xf numFmtId="0" fontId="8" fillId="0" borderId="14" xfId="0" applyFont="1" applyBorder="1"/>
    <xf numFmtId="9" fontId="4" fillId="0" borderId="16" xfId="2" applyFont="1" applyFill="1" applyBorder="1" applyAlignment="1">
      <alignment horizontal="center" vertical="center" wrapText="1"/>
    </xf>
    <xf numFmtId="0" fontId="4" fillId="0" borderId="10" xfId="0" applyFont="1" applyBorder="1" applyAlignment="1">
      <alignment horizontal="left" vertical="center" wrapText="1"/>
    </xf>
    <xf numFmtId="165" fontId="7" fillId="0" borderId="0" xfId="0" applyNumberFormat="1" applyFont="1"/>
    <xf numFmtId="0" fontId="13" fillId="0" borderId="0" xfId="0" applyFont="1" applyAlignment="1">
      <alignment horizontal="center"/>
    </xf>
    <xf numFmtId="2" fontId="4" fillId="0" borderId="20" xfId="0" applyNumberFormat="1" applyFont="1" applyBorder="1"/>
    <xf numFmtId="2" fontId="4" fillId="0" borderId="19" xfId="0" applyNumberFormat="1" applyFont="1" applyBorder="1"/>
    <xf numFmtId="2" fontId="3" fillId="2" borderId="9" xfId="0" applyNumberFormat="1" applyFont="1" applyFill="1" applyBorder="1"/>
    <xf numFmtId="2" fontId="3" fillId="2" borderId="8" xfId="0" applyNumberFormat="1" applyFont="1" applyFill="1" applyBorder="1"/>
    <xf numFmtId="2" fontId="3" fillId="2" borderId="7" xfId="0" applyNumberFormat="1" applyFont="1" applyFill="1" applyBorder="1"/>
    <xf numFmtId="0" fontId="3" fillId="0" borderId="6" xfId="0" applyFont="1" applyBorder="1" applyAlignment="1">
      <alignment horizontal="center"/>
    </xf>
    <xf numFmtId="2" fontId="4" fillId="0" borderId="9" xfId="0" applyNumberFormat="1" applyFont="1" applyBorder="1" applyAlignment="1">
      <alignment vertical="top"/>
    </xf>
    <xf numFmtId="2" fontId="4" fillId="0" borderId="8" xfId="0" applyNumberFormat="1" applyFont="1" applyBorder="1" applyAlignment="1">
      <alignment vertical="top"/>
    </xf>
    <xf numFmtId="2" fontId="4" fillId="0" borderId="7" xfId="0" applyNumberFormat="1" applyFont="1" applyBorder="1" applyAlignment="1">
      <alignment vertical="top"/>
    </xf>
    <xf numFmtId="0" fontId="3" fillId="0" borderId="44" xfId="0" applyFont="1" applyBorder="1" applyAlignment="1">
      <alignment horizontal="center" vertical="top"/>
    </xf>
    <xf numFmtId="2" fontId="3" fillId="2" borderId="13" xfId="0" applyNumberFormat="1" applyFont="1" applyFill="1" applyBorder="1"/>
    <xf numFmtId="2" fontId="3" fillId="2" borderId="12" xfId="0" applyNumberFormat="1" applyFont="1" applyFill="1" applyBorder="1"/>
    <xf numFmtId="2" fontId="3" fillId="2" borderId="11" xfId="0" applyNumberFormat="1" applyFont="1" applyFill="1" applyBorder="1"/>
    <xf numFmtId="0" fontId="3" fillId="0" borderId="6" xfId="0" applyFont="1" applyBorder="1" applyAlignment="1">
      <alignment horizontal="left" wrapText="1" indent="1"/>
    </xf>
    <xf numFmtId="0" fontId="3" fillId="0" borderId="56" xfId="0" applyFont="1" applyBorder="1" applyAlignment="1">
      <alignment horizontal="center"/>
    </xf>
    <xf numFmtId="0" fontId="8" fillId="0" borderId="44" xfId="0" applyFont="1" applyBorder="1" applyAlignment="1">
      <alignment horizontal="center"/>
    </xf>
    <xf numFmtId="0" fontId="4" fillId="0" borderId="58" xfId="0" applyFont="1" applyBorder="1" applyAlignment="1">
      <alignment horizontal="left" wrapText="1"/>
    </xf>
    <xf numFmtId="2" fontId="3" fillId="2" borderId="54" xfId="0" applyNumberFormat="1" applyFont="1" applyFill="1" applyBorder="1"/>
    <xf numFmtId="0" fontId="4" fillId="0" borderId="0" xfId="0" applyFont="1" applyAlignment="1">
      <alignment horizontal="center"/>
    </xf>
    <xf numFmtId="9" fontId="4" fillId="6" borderId="16" xfId="2" applyFont="1" applyFill="1" applyBorder="1" applyAlignment="1" applyProtection="1">
      <alignment horizontal="center" vertical="center" wrapText="1"/>
    </xf>
    <xf numFmtId="2" fontId="3" fillId="0" borderId="0" xfId="0" applyNumberFormat="1" applyFont="1"/>
    <xf numFmtId="174" fontId="7" fillId="0" borderId="0" xfId="1" applyNumberFormat="1" applyFont="1" applyBorder="1" applyAlignment="1" applyProtection="1">
      <alignment horizontal="right"/>
    </xf>
    <xf numFmtId="0" fontId="3" fillId="0" borderId="0" xfId="0" quotePrefix="1" applyFont="1" applyAlignment="1">
      <alignment horizontal="left" wrapText="1"/>
    </xf>
    <xf numFmtId="0" fontId="3" fillId="0" borderId="6" xfId="0" applyFont="1" applyBorder="1" applyAlignment="1">
      <alignment horizontal="left" indent="2"/>
    </xf>
    <xf numFmtId="165" fontId="3" fillId="0" borderId="5" xfId="0" applyNumberFormat="1" applyFont="1" applyBorder="1"/>
    <xf numFmtId="165" fontId="3" fillId="0" borderId="4" xfId="0" applyNumberFormat="1" applyFont="1" applyBorder="1"/>
    <xf numFmtId="165" fontId="3" fillId="0" borderId="2" xfId="0" applyNumberFormat="1" applyFont="1" applyBorder="1"/>
    <xf numFmtId="0" fontId="3" fillId="0" borderId="63"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165" fontId="3" fillId="0" borderId="67" xfId="0" applyNumberFormat="1" applyFont="1" applyBorder="1"/>
    <xf numFmtId="165" fontId="3" fillId="0" borderId="12" xfId="0" applyNumberFormat="1" applyFont="1" applyBorder="1"/>
    <xf numFmtId="165" fontId="3" fillId="0" borderId="10" xfId="0" applyNumberFormat="1" applyFont="1" applyBorder="1"/>
    <xf numFmtId="165" fontId="3" fillId="0" borderId="57" xfId="0" applyNumberFormat="1" applyFont="1" applyBorder="1"/>
    <xf numFmtId="0" fontId="3" fillId="0" borderId="30" xfId="0" applyFont="1" applyBorder="1" applyAlignment="1">
      <alignment horizontal="center"/>
    </xf>
    <xf numFmtId="165" fontId="9" fillId="0" borderId="16" xfId="0" applyNumberFormat="1" applyFont="1" applyBorder="1"/>
    <xf numFmtId="165" fontId="9" fillId="0" borderId="40" xfId="0" applyNumberFormat="1" applyFont="1" applyBorder="1"/>
    <xf numFmtId="165" fontId="9" fillId="0" borderId="14" xfId="0" applyNumberFormat="1" applyFont="1" applyBorder="1"/>
    <xf numFmtId="165" fontId="9" fillId="0" borderId="45" xfId="0" applyNumberFormat="1" applyFont="1" applyBorder="1"/>
    <xf numFmtId="165" fontId="9" fillId="0" borderId="8" xfId="0" applyNumberFormat="1" applyFont="1" applyBorder="1"/>
    <xf numFmtId="165" fontId="9" fillId="0" borderId="0" xfId="0" applyNumberFormat="1" applyFont="1"/>
    <xf numFmtId="165" fontId="9" fillId="0" borderId="6" xfId="0" applyNumberFormat="1" applyFont="1" applyBorder="1"/>
    <xf numFmtId="165" fontId="9" fillId="0" borderId="9" xfId="0" applyNumberFormat="1" applyFont="1" applyBorder="1"/>
    <xf numFmtId="165" fontId="9" fillId="0" borderId="30" xfId="0" applyNumberFormat="1" applyFont="1" applyBorder="1"/>
    <xf numFmtId="165" fontId="9" fillId="0" borderId="7" xfId="0" applyNumberFormat="1" applyFont="1" applyBorder="1"/>
    <xf numFmtId="0" fontId="13" fillId="4" borderId="44" xfId="0" applyFont="1" applyFill="1" applyBorder="1" applyAlignment="1">
      <alignment horizontal="left" wrapText="1"/>
    </xf>
    <xf numFmtId="165" fontId="3" fillId="2" borderId="9" xfId="0" applyNumberFormat="1" applyFont="1" applyFill="1" applyBorder="1" applyAlignment="1">
      <alignment wrapText="1"/>
    </xf>
    <xf numFmtId="164" fontId="3" fillId="2" borderId="5" xfId="0" applyNumberFormat="1" applyFont="1" applyFill="1" applyBorder="1"/>
    <xf numFmtId="164" fontId="3" fillId="2" borderId="4" xfId="0" applyNumberFormat="1" applyFont="1" applyFill="1" applyBorder="1" applyAlignment="1">
      <alignment wrapText="1"/>
    </xf>
    <xf numFmtId="174" fontId="3" fillId="0" borderId="0" xfId="1" applyNumberFormat="1" applyFont="1" applyBorder="1" applyProtection="1"/>
    <xf numFmtId="175" fontId="3" fillId="0" borderId="0" xfId="1" applyNumberFormat="1" applyFont="1" applyBorder="1" applyProtection="1"/>
    <xf numFmtId="43" fontId="3" fillId="0" borderId="0" xfId="1" applyFont="1" applyBorder="1" applyProtection="1"/>
    <xf numFmtId="164" fontId="13" fillId="0" borderId="0" xfId="0" applyNumberFormat="1" applyFont="1"/>
    <xf numFmtId="0" fontId="13" fillId="0" borderId="0" xfId="0" applyFont="1"/>
    <xf numFmtId="2" fontId="4" fillId="0" borderId="21" xfId="0" applyNumberFormat="1" applyFont="1" applyBorder="1"/>
    <xf numFmtId="2" fontId="4" fillId="0" borderId="13" xfId="0" applyNumberFormat="1" applyFont="1" applyBorder="1"/>
    <xf numFmtId="2" fontId="4" fillId="0" borderId="12" xfId="0" applyNumberFormat="1" applyFont="1" applyBorder="1"/>
    <xf numFmtId="2" fontId="4" fillId="0" borderId="11" xfId="0" applyNumberFormat="1" applyFont="1" applyBorder="1"/>
    <xf numFmtId="2" fontId="4" fillId="0" borderId="64" xfId="0" applyNumberFormat="1" applyFont="1" applyBorder="1"/>
    <xf numFmtId="0" fontId="12" fillId="0" borderId="44" xfId="0" applyFont="1" applyBorder="1" applyAlignment="1">
      <alignment horizontal="center"/>
    </xf>
    <xf numFmtId="0" fontId="3" fillId="0" borderId="66" xfId="0" applyFont="1" applyBorder="1" applyAlignment="1">
      <alignment horizontal="center"/>
    </xf>
    <xf numFmtId="2" fontId="4" fillId="7" borderId="11" xfId="0" applyNumberFormat="1" applyFont="1" applyFill="1" applyBorder="1"/>
    <xf numFmtId="2" fontId="4" fillId="7" borderId="19" xfId="0" applyNumberFormat="1" applyFont="1" applyFill="1" applyBorder="1"/>
    <xf numFmtId="2" fontId="4" fillId="7" borderId="20" xfId="0" applyNumberFormat="1" applyFont="1" applyFill="1" applyBorder="1"/>
    <xf numFmtId="2" fontId="4" fillId="7" borderId="12" xfId="0" applyNumberFormat="1" applyFont="1" applyFill="1" applyBorder="1"/>
    <xf numFmtId="2" fontId="4" fillId="7" borderId="13" xfId="0" applyNumberFormat="1" applyFont="1" applyFill="1" applyBorder="1"/>
    <xf numFmtId="2" fontId="4" fillId="7" borderId="21" xfId="0" applyNumberFormat="1" applyFont="1" applyFill="1" applyBorder="1"/>
    <xf numFmtId="43" fontId="3" fillId="0" borderId="7" xfId="1" applyFont="1" applyBorder="1"/>
    <xf numFmtId="43" fontId="3" fillId="0" borderId="8" xfId="1" applyFont="1" applyBorder="1"/>
    <xf numFmtId="43" fontId="3" fillId="0" borderId="9" xfId="1" applyFont="1" applyBorder="1"/>
    <xf numFmtId="43" fontId="4" fillId="0" borderId="37" xfId="1" applyFont="1" applyBorder="1"/>
    <xf numFmtId="43" fontId="4" fillId="0" borderId="32" xfId="1" applyFont="1" applyBorder="1"/>
    <xf numFmtId="43" fontId="4" fillId="0" borderId="36" xfId="1" applyFont="1" applyBorder="1"/>
    <xf numFmtId="43" fontId="4" fillId="0" borderId="7" xfId="1" applyFont="1" applyBorder="1"/>
    <xf numFmtId="43" fontId="4" fillId="0" borderId="8" xfId="1" applyFont="1" applyBorder="1"/>
    <xf numFmtId="43" fontId="4" fillId="0" borderId="9" xfId="1" applyFont="1" applyBorder="1"/>
    <xf numFmtId="43" fontId="4" fillId="0" borderId="15" xfId="1" applyFont="1" applyBorder="1" applyAlignment="1">
      <alignment vertical="top"/>
    </xf>
    <xf numFmtId="43" fontId="4" fillId="0" borderId="16" xfId="1" applyFont="1" applyBorder="1" applyAlignment="1">
      <alignment vertical="top"/>
    </xf>
    <xf numFmtId="43" fontId="4" fillId="0" borderId="17" xfId="1" applyFont="1" applyBorder="1" applyAlignment="1">
      <alignment vertical="top"/>
    </xf>
    <xf numFmtId="43" fontId="4" fillId="0" borderId="15" xfId="1" applyFont="1" applyBorder="1"/>
    <xf numFmtId="43" fontId="4" fillId="0" borderId="16" xfId="1" applyFont="1" applyBorder="1"/>
    <xf numFmtId="43" fontId="4" fillId="0" borderId="17" xfId="1" applyFont="1" applyBorder="1"/>
    <xf numFmtId="43" fontId="3" fillId="0" borderId="60" xfId="1" applyFont="1" applyBorder="1"/>
    <xf numFmtId="43" fontId="3" fillId="0" borderId="26" xfId="1" applyFont="1" applyBorder="1"/>
    <xf numFmtId="43" fontId="3" fillId="0" borderId="43" xfId="1" applyFont="1" applyBorder="1"/>
    <xf numFmtId="43" fontId="3" fillId="0" borderId="2" xfId="1" applyFont="1" applyBorder="1"/>
    <xf numFmtId="43" fontId="3" fillId="0" borderId="4" xfId="1" applyFont="1" applyBorder="1"/>
    <xf numFmtId="43" fontId="3" fillId="0" borderId="5" xfId="1" applyFont="1" applyBorder="1"/>
    <xf numFmtId="43" fontId="9" fillId="0" borderId="7" xfId="1" applyFont="1" applyBorder="1"/>
    <xf numFmtId="43" fontId="9" fillId="0" borderId="8" xfId="1" applyFont="1" applyBorder="1"/>
    <xf numFmtId="43" fontId="9" fillId="0" borderId="9" xfId="1" applyFont="1" applyBorder="1"/>
    <xf numFmtId="43" fontId="3" fillId="2" borderId="7" xfId="1" applyFont="1" applyFill="1" applyBorder="1"/>
    <xf numFmtId="43" fontId="3" fillId="2" borderId="8" xfId="1" applyFont="1" applyFill="1" applyBorder="1"/>
    <xf numFmtId="43" fontId="3" fillId="2" borderId="9" xfId="1" applyFont="1" applyFill="1" applyBorder="1"/>
    <xf numFmtId="43" fontId="4" fillId="0" borderId="11" xfId="1" applyFont="1" applyBorder="1"/>
    <xf numFmtId="43" fontId="4" fillId="0" borderId="12" xfId="1" applyFont="1" applyBorder="1"/>
    <xf numFmtId="43" fontId="4" fillId="0" borderId="13" xfId="1" applyFont="1" applyBorder="1"/>
    <xf numFmtId="43" fontId="4" fillId="0" borderId="60" xfId="1" applyFont="1" applyBorder="1"/>
    <xf numFmtId="43" fontId="4" fillId="0" borderId="26" xfId="1" applyFont="1" applyBorder="1"/>
    <xf numFmtId="43" fontId="4" fillId="0" borderId="43" xfId="1" applyFont="1" applyBorder="1"/>
    <xf numFmtId="43" fontId="4" fillId="0" borderId="0" xfId="1" applyFont="1"/>
    <xf numFmtId="43" fontId="3" fillId="0" borderId="0" xfId="1" applyFont="1"/>
    <xf numFmtId="43" fontId="7" fillId="0" borderId="0" xfId="1" applyFont="1" applyAlignment="1">
      <alignment horizontal="right"/>
    </xf>
    <xf numFmtId="0" fontId="10" fillId="0" borderId="0" xfId="0" applyFont="1"/>
    <xf numFmtId="43" fontId="9" fillId="2" borderId="8" xfId="1" applyFont="1" applyFill="1" applyBorder="1"/>
    <xf numFmtId="43" fontId="11" fillId="0" borderId="8" xfId="1" applyFont="1" applyBorder="1"/>
    <xf numFmtId="43" fontId="11" fillId="0" borderId="9" xfId="1" applyFont="1" applyBorder="1"/>
    <xf numFmtId="43" fontId="11" fillId="2" borderId="7" xfId="1" applyFont="1" applyFill="1" applyBorder="1"/>
    <xf numFmtId="43" fontId="11" fillId="0" borderId="7" xfId="1" applyFont="1" applyBorder="1"/>
    <xf numFmtId="43" fontId="9" fillId="2" borderId="7" xfId="1" applyFont="1" applyFill="1" applyBorder="1"/>
    <xf numFmtId="43" fontId="9" fillId="2" borderId="9" xfId="1" applyFont="1" applyFill="1" applyBorder="1"/>
    <xf numFmtId="43" fontId="3" fillId="0" borderId="36" xfId="1" applyFont="1" applyBorder="1"/>
    <xf numFmtId="43" fontId="4" fillId="7" borderId="36" xfId="1" applyFont="1" applyFill="1" applyBorder="1" applyAlignment="1">
      <alignment vertical="top"/>
    </xf>
    <xf numFmtId="43" fontId="3" fillId="8" borderId="8" xfId="1" applyFont="1" applyFill="1" applyBorder="1"/>
    <xf numFmtId="43" fontId="3" fillId="8" borderId="7" xfId="1" applyFont="1" applyFill="1" applyBorder="1"/>
    <xf numFmtId="43" fontId="3" fillId="8" borderId="9" xfId="1" applyFont="1" applyFill="1" applyBorder="1"/>
    <xf numFmtId="43" fontId="4" fillId="7" borderId="32" xfId="1" applyFont="1" applyFill="1" applyBorder="1" applyAlignment="1">
      <alignment vertical="top"/>
    </xf>
    <xf numFmtId="0" fontId="4" fillId="8" borderId="0" xfId="0" applyFont="1" applyFill="1"/>
    <xf numFmtId="43" fontId="4" fillId="8" borderId="36" xfId="1" applyFont="1" applyFill="1" applyBorder="1"/>
    <xf numFmtId="43" fontId="4" fillId="8" borderId="37" xfId="1" applyFont="1" applyFill="1" applyBorder="1"/>
    <xf numFmtId="43" fontId="3" fillId="9" borderId="8" xfId="1" applyFont="1" applyFill="1" applyBorder="1"/>
    <xf numFmtId="43" fontId="4" fillId="9" borderId="8" xfId="1" applyFont="1" applyFill="1" applyBorder="1"/>
    <xf numFmtId="2" fontId="4" fillId="7" borderId="37" xfId="0" applyNumberFormat="1" applyFont="1" applyFill="1" applyBorder="1"/>
    <xf numFmtId="2" fontId="4" fillId="7" borderId="32" xfId="0" applyNumberFormat="1" applyFont="1" applyFill="1" applyBorder="1"/>
    <xf numFmtId="2" fontId="4" fillId="7" borderId="36" xfId="0" applyNumberFormat="1" applyFont="1" applyFill="1" applyBorder="1"/>
    <xf numFmtId="43" fontId="4" fillId="7" borderId="37" xfId="1" applyFont="1" applyFill="1" applyBorder="1" applyAlignment="1">
      <alignment vertical="top"/>
    </xf>
    <xf numFmtId="2" fontId="3" fillId="0" borderId="31" xfId="0" applyNumberFormat="1" applyFont="1" applyBorder="1"/>
    <xf numFmtId="43" fontId="3" fillId="0" borderId="31" xfId="1" applyFont="1" applyBorder="1"/>
    <xf numFmtId="43" fontId="4" fillId="0" borderId="31" xfId="1" applyFont="1" applyBorder="1"/>
    <xf numFmtId="43" fontId="9" fillId="0" borderId="31" xfId="1" applyFont="1" applyBorder="1"/>
    <xf numFmtId="43" fontId="4" fillId="8" borderId="32" xfId="1" applyFont="1" applyFill="1" applyBorder="1"/>
    <xf numFmtId="9" fontId="4" fillId="8" borderId="15" xfId="2" applyFont="1" applyFill="1" applyBorder="1" applyAlignment="1" applyProtection="1">
      <alignment horizontal="center" vertical="center" wrapText="1"/>
    </xf>
    <xf numFmtId="9" fontId="4" fillId="8" borderId="16" xfId="2" applyFont="1" applyFill="1" applyBorder="1" applyAlignment="1" applyProtection="1">
      <alignment horizontal="center" vertical="center" wrapText="1"/>
    </xf>
    <xf numFmtId="172" fontId="3" fillId="8" borderId="0" xfId="1" applyNumberFormat="1" applyFont="1" applyFill="1" applyBorder="1" applyAlignment="1" applyProtection="1">
      <alignment vertical="top" wrapText="1"/>
    </xf>
    <xf numFmtId="0" fontId="3" fillId="7" borderId="0" xfId="0" applyFont="1" applyFill="1"/>
    <xf numFmtId="2" fontId="4" fillId="8" borderId="0" xfId="0" applyNumberFormat="1" applyFont="1" applyFill="1"/>
    <xf numFmtId="43" fontId="4" fillId="8" borderId="7" xfId="1" applyFont="1" applyFill="1" applyBorder="1"/>
    <xf numFmtId="165" fontId="3" fillId="6" borderId="7" xfId="0" applyNumberFormat="1" applyFont="1" applyFill="1" applyBorder="1"/>
    <xf numFmtId="165" fontId="4" fillId="0" borderId="31" xfId="0" applyNumberFormat="1" applyFont="1" applyBorder="1" applyAlignment="1">
      <alignment horizontal="left"/>
    </xf>
    <xf numFmtId="9" fontId="4" fillId="6" borderId="15" xfId="2"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8" borderId="17" xfId="0" applyFont="1" applyFill="1" applyBorder="1" applyAlignment="1">
      <alignment horizontal="center" vertical="center" wrapText="1"/>
    </xf>
    <xf numFmtId="43" fontId="4" fillId="7" borderId="37" xfId="1" applyFont="1" applyFill="1" applyBorder="1"/>
    <xf numFmtId="43" fontId="4" fillId="7" borderId="36" xfId="1" applyFont="1" applyFill="1" applyBorder="1"/>
    <xf numFmtId="43" fontId="4" fillId="7" borderId="32" xfId="1" applyFont="1" applyFill="1" applyBorder="1"/>
    <xf numFmtId="9" fontId="4" fillId="0" borderId="29" xfId="0" applyNumberFormat="1" applyFont="1" applyBorder="1" applyAlignment="1">
      <alignment horizontal="center" vertical="center" wrapText="1"/>
    </xf>
    <xf numFmtId="9" fontId="4" fillId="0" borderId="28" xfId="0" applyNumberFormat="1" applyFont="1" applyBorder="1" applyAlignment="1">
      <alignment horizontal="center" vertical="center" wrapText="1"/>
    </xf>
    <xf numFmtId="0" fontId="3" fillId="0" borderId="0" xfId="0" applyFont="1" applyAlignment="1">
      <alignment horizontal="left"/>
    </xf>
    <xf numFmtId="168" fontId="3" fillId="2" borderId="56" xfId="0" applyNumberFormat="1" applyFont="1" applyFill="1" applyBorder="1" applyAlignment="1">
      <alignment horizontal="left" vertical="top"/>
    </xf>
    <xf numFmtId="165" fontId="3" fillId="5" borderId="39" xfId="0" applyNumberFormat="1" applyFont="1" applyFill="1" applyBorder="1" applyAlignment="1">
      <alignment horizontal="left" vertical="top"/>
    </xf>
    <xf numFmtId="165" fontId="3" fillId="5" borderId="44" xfId="0" applyNumberFormat="1" applyFont="1" applyFill="1" applyBorder="1" applyAlignment="1">
      <alignment horizontal="left" vertical="top"/>
    </xf>
    <xf numFmtId="165" fontId="3" fillId="2" borderId="39" xfId="0" applyNumberFormat="1" applyFont="1" applyFill="1" applyBorder="1" applyAlignment="1">
      <alignment horizontal="left" vertical="top"/>
    </xf>
    <xf numFmtId="165" fontId="3" fillId="2" borderId="56" xfId="0" applyNumberFormat="1" applyFont="1" applyFill="1" applyBorder="1" applyAlignment="1">
      <alignment horizontal="left" vertical="top" wrapText="1"/>
    </xf>
    <xf numFmtId="165" fontId="3" fillId="2" borderId="17" xfId="0" applyNumberFormat="1" applyFont="1" applyFill="1" applyBorder="1" applyAlignment="1">
      <alignment horizontal="left" vertical="top" wrapText="1"/>
    </xf>
    <xf numFmtId="165" fontId="3" fillId="2" borderId="39" xfId="0" applyNumberFormat="1" applyFont="1" applyFill="1" applyBorder="1" applyAlignment="1">
      <alignment horizontal="left" vertical="top" wrapText="1"/>
    </xf>
    <xf numFmtId="165" fontId="3" fillId="5" borderId="17" xfId="0" applyNumberFormat="1" applyFont="1" applyFill="1" applyBorder="1" applyAlignment="1">
      <alignment horizontal="left" vertical="top"/>
    </xf>
    <xf numFmtId="168" fontId="4" fillId="0" borderId="21" xfId="0" applyNumberFormat="1" applyFont="1" applyBorder="1" applyAlignment="1">
      <alignment horizontal="left" vertical="top"/>
    </xf>
    <xf numFmtId="164" fontId="3" fillId="0" borderId="0" xfId="0" applyNumberFormat="1" applyFont="1" applyAlignment="1">
      <alignment horizontal="left"/>
    </xf>
    <xf numFmtId="164" fontId="4" fillId="0" borderId="0" xfId="0" applyNumberFormat="1" applyFont="1" applyAlignment="1">
      <alignment horizontal="left"/>
    </xf>
    <xf numFmtId="0" fontId="3" fillId="6" borderId="56" xfId="0" applyFont="1" applyFill="1" applyBorder="1" applyAlignment="1">
      <alignment vertical="top" wrapText="1"/>
    </xf>
    <xf numFmtId="0" fontId="3" fillId="6" borderId="56" xfId="0" applyFont="1" applyFill="1" applyBorder="1" applyAlignment="1">
      <alignment vertical="top"/>
    </xf>
    <xf numFmtId="0" fontId="3" fillId="6" borderId="58" xfId="0" applyFont="1" applyFill="1" applyBorder="1" applyAlignment="1">
      <alignment vertical="top"/>
    </xf>
    <xf numFmtId="168" fontId="3" fillId="6" borderId="56" xfId="0" applyNumberFormat="1" applyFont="1" applyFill="1" applyBorder="1" applyAlignment="1">
      <alignment horizontal="left" vertical="top"/>
    </xf>
    <xf numFmtId="172" fontId="3" fillId="10" borderId="0" xfId="1" applyNumberFormat="1" applyFont="1" applyFill="1" applyBorder="1" applyAlignment="1" applyProtection="1">
      <alignment vertical="top" wrapText="1"/>
    </xf>
    <xf numFmtId="0" fontId="7" fillId="2" borderId="44" xfId="0" applyFont="1" applyFill="1" applyBorder="1" applyAlignment="1">
      <alignment horizontal="left" vertical="top" wrapText="1"/>
    </xf>
    <xf numFmtId="0" fontId="7" fillId="2" borderId="6" xfId="0" applyFont="1" applyFill="1" applyBorder="1" applyAlignment="1">
      <alignment horizontal="left" vertical="top" wrapText="1"/>
    </xf>
    <xf numFmtId="165" fontId="7" fillId="2" borderId="7" xfId="0" applyNumberFormat="1" applyFont="1" applyFill="1" applyBorder="1"/>
    <xf numFmtId="165" fontId="7" fillId="2" borderId="8" xfId="0" applyNumberFormat="1" applyFont="1" applyFill="1" applyBorder="1"/>
    <xf numFmtId="165" fontId="7" fillId="2" borderId="9" xfId="0" applyNumberFormat="1" applyFont="1" applyFill="1" applyBorder="1"/>
    <xf numFmtId="0" fontId="13" fillId="2" borderId="6" xfId="0" applyFont="1" applyFill="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0" xfId="0" quotePrefix="1" applyFont="1" applyAlignment="1">
      <alignment horizontal="left" wrapText="1"/>
    </xf>
    <xf numFmtId="9" fontId="4" fillId="0" borderId="15" xfId="2" applyFont="1" applyFill="1" applyBorder="1" applyAlignment="1" applyProtection="1">
      <alignment horizontal="center" vertical="center" wrapText="1"/>
    </xf>
    <xf numFmtId="9" fontId="4" fillId="0" borderId="11" xfId="2" applyFont="1" applyFill="1" applyBorder="1" applyAlignment="1" applyProtection="1">
      <alignment horizontal="center" vertical="center" wrapText="1"/>
    </xf>
    <xf numFmtId="9" fontId="4" fillId="0" borderId="16" xfId="2" applyFont="1" applyFill="1" applyBorder="1" applyAlignment="1" applyProtection="1">
      <alignment horizontal="center" vertical="center" wrapText="1"/>
    </xf>
    <xf numFmtId="9" fontId="4" fillId="0" borderId="12" xfId="2" applyFont="1" applyFill="1" applyBorder="1" applyAlignment="1" applyProtection="1">
      <alignment horizontal="center" vertical="center" wrapText="1"/>
    </xf>
    <xf numFmtId="0" fontId="4" fillId="0" borderId="63"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7"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5" xfId="0" applyFont="1" applyBorder="1" applyAlignment="1">
      <alignment horizontal="left" vertical="center" wrapText="1" inden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top" wrapText="1"/>
    </xf>
    <xf numFmtId="0" fontId="4" fillId="0" borderId="40" xfId="0" applyFont="1" applyBorder="1" applyAlignment="1">
      <alignment horizontal="center" vertical="top" wrapText="1"/>
    </xf>
    <xf numFmtId="0" fontId="4" fillId="0" borderId="6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9" fontId="4" fillId="0" borderId="23"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41" xfId="0" applyFont="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9" fontId="4" fillId="0" borderId="7" xfId="2" applyFont="1" applyFill="1" applyBorder="1" applyAlignment="1" applyProtection="1">
      <alignment horizontal="center" vertical="center" wrapText="1"/>
    </xf>
    <xf numFmtId="9" fontId="4" fillId="0" borderId="30" xfId="2" applyFont="1" applyFill="1" applyBorder="1" applyAlignment="1" applyProtection="1">
      <alignment horizontal="center" vertical="center" wrapText="1"/>
    </xf>
    <xf numFmtId="9" fontId="4" fillId="0" borderId="41" xfId="2" applyFont="1" applyFill="1" applyBorder="1" applyAlignment="1" applyProtection="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39"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164" fontId="3" fillId="2" borderId="14" xfId="0" applyNumberFormat="1" applyFont="1" applyFill="1" applyBorder="1" applyAlignment="1">
      <alignment horizontal="left" vertical="top" wrapText="1"/>
    </xf>
    <xf numFmtId="164" fontId="3" fillId="2" borderId="42" xfId="0" applyNumberFormat="1" applyFont="1" applyFill="1" applyBorder="1" applyAlignment="1">
      <alignment horizontal="left" vertical="top" wrapText="1"/>
    </xf>
    <xf numFmtId="164" fontId="3" fillId="2" borderId="6" xfId="0" applyNumberFormat="1" applyFont="1" applyFill="1" applyBorder="1" applyAlignment="1">
      <alignment horizontal="left" vertical="top" wrapText="1"/>
    </xf>
    <xf numFmtId="164" fontId="3" fillId="2" borderId="10" xfId="0" applyNumberFormat="1" applyFont="1" applyFill="1" applyBorder="1" applyAlignment="1">
      <alignment horizontal="left" vertical="top" wrapText="1"/>
    </xf>
    <xf numFmtId="0" fontId="4" fillId="0" borderId="7" xfId="0" applyFont="1" applyBorder="1" applyAlignment="1">
      <alignment horizontal="center" vertical="center"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2" xfId="0" applyFont="1" applyBorder="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4" fillId="0" borderId="13" xfId="0" applyFont="1" applyBorder="1" applyAlignment="1">
      <alignment horizontal="center" vertical="top" wrapText="1"/>
    </xf>
    <xf numFmtId="0" fontId="3" fillId="2" borderId="44" xfId="0" applyFont="1" applyFill="1" applyBorder="1" applyAlignment="1">
      <alignment horizontal="left" vertical="top" wrapText="1"/>
    </xf>
    <xf numFmtId="164" fontId="3" fillId="2" borderId="53" xfId="0" applyNumberFormat="1" applyFont="1" applyFill="1" applyBorder="1" applyAlignment="1">
      <alignment horizontal="left" vertical="top" wrapText="1"/>
    </xf>
    <xf numFmtId="164" fontId="3" fillId="2" borderId="30" xfId="0" applyNumberFormat="1" applyFont="1" applyFill="1" applyBorder="1" applyAlignment="1">
      <alignment horizontal="left" vertical="top" wrapText="1"/>
    </xf>
    <xf numFmtId="164" fontId="3" fillId="2" borderId="14" xfId="0" applyNumberFormat="1" applyFont="1" applyFill="1" applyBorder="1" applyAlignment="1">
      <alignment horizontal="left" vertical="top"/>
    </xf>
    <xf numFmtId="164" fontId="3" fillId="2" borderId="6" xfId="0" applyNumberFormat="1" applyFont="1" applyFill="1" applyBorder="1" applyAlignment="1">
      <alignment horizontal="left" vertical="top"/>
    </xf>
    <xf numFmtId="0" fontId="3" fillId="10" borderId="56" xfId="0" applyFont="1" applyFill="1" applyBorder="1" applyAlignment="1">
      <alignment vertical="top"/>
    </xf>
    <xf numFmtId="0" fontId="3" fillId="10" borderId="56" xfId="0" applyFont="1" applyFill="1" applyBorder="1" applyAlignment="1">
      <alignment vertical="top" wrapText="1"/>
    </xf>
    <xf numFmtId="14" fontId="3" fillId="10" borderId="56" xfId="0" applyNumberFormat="1" applyFont="1" applyFill="1" applyBorder="1" applyAlignment="1">
      <alignment vertical="top"/>
    </xf>
    <xf numFmtId="168" fontId="3" fillId="10" borderId="56" xfId="0" applyNumberFormat="1" applyFont="1" applyFill="1" applyBorder="1" applyAlignment="1">
      <alignment horizontal="left" vertical="top"/>
    </xf>
  </cellXfs>
  <cellStyles count="3">
    <cellStyle name="Comma" xfId="1" builtinId="3"/>
    <cellStyle name="Normal" xfId="0" builtinId="0"/>
    <cellStyle name="Percent" xfId="2" builtinId="5"/>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icker\AppData\Local\Microsoft\Windows\INetCache\Content.Outlook\2NLNMC0Q\D%20Schedule%20-%20mSCOA%20vs%206.5%20-%2010%20Dec%202020I%20Final%20corrected%20year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licker\Downloads\D-SCHEDULE-CHDA-2022-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licker\AppData\Local\Microsoft\Windows\INetCache\Content.Outlook\2NLNMC0Q\SCM%20Monthly%20Report%20_%202022-%202023%20_%20%20October%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Template names"/>
      <sheetName val="Lookup and lists"/>
      <sheetName val="Instructions"/>
      <sheetName val="Lookup and lists (2)"/>
      <sheetName val="D1-Sum"/>
      <sheetName val="D2-FinPerf"/>
      <sheetName val="D3-Capex"/>
      <sheetName val="D4-FinPos"/>
      <sheetName val="D5-CFlow"/>
      <sheetName val="SD1"/>
      <sheetName val="SD2"/>
      <sheetName val="SD3"/>
      <sheetName val="SD4"/>
      <sheetName val="SD5"/>
      <sheetName val="SD6"/>
      <sheetName val="SD7a"/>
      <sheetName val="SD7b"/>
      <sheetName val="SD7c"/>
      <sheetName val="SD7d"/>
      <sheetName val="SD7e"/>
      <sheetName val="SD8"/>
      <sheetName val="SD9"/>
      <sheetName val="SD10"/>
    </sheetNames>
    <sheetDataSet>
      <sheetData sheetId="0" refreshError="1"/>
      <sheetData sheetId="1" refreshError="1">
        <row r="2">
          <cell r="B2" t="str">
            <v>2020/21</v>
          </cell>
        </row>
        <row r="3">
          <cell r="B3" t="str">
            <v>2019/20</v>
          </cell>
        </row>
        <row r="4">
          <cell r="B4" t="str">
            <v>2018/19</v>
          </cell>
        </row>
        <row r="5">
          <cell r="B5" t="str">
            <v>Current Year 2021/22</v>
          </cell>
        </row>
        <row r="7">
          <cell r="B7" t="str">
            <v>2022/23 Medium Term Revenue &amp; Expenditure Framework</v>
          </cell>
        </row>
        <row r="8">
          <cell r="B8" t="str">
            <v>Medium Term Revenue and Expenditure Framework</v>
          </cell>
        </row>
        <row r="10">
          <cell r="B10" t="str">
            <v>Audited Outcome</v>
          </cell>
        </row>
        <row r="13">
          <cell r="B13" t="str">
            <v>Original Budget</v>
          </cell>
        </row>
        <row r="14">
          <cell r="B14" t="str">
            <v>Adjusted Budget</v>
          </cell>
        </row>
        <row r="15">
          <cell r="B15" t="str">
            <v>Full Year Forecast</v>
          </cell>
        </row>
        <row r="16">
          <cell r="B16" t="str">
            <v>Budget Year 2022/23</v>
          </cell>
        </row>
        <row r="17">
          <cell r="B17" t="str">
            <v>Budget Year +1 2023/24</v>
          </cell>
        </row>
        <row r="18">
          <cell r="B18" t="str">
            <v>Budget Year +2 2024/25</v>
          </cell>
        </row>
        <row r="19">
          <cell r="B19" t="str">
            <v>Forecast 2025/26</v>
          </cell>
        </row>
        <row r="20">
          <cell r="B20" t="str">
            <v>Forecast 2026/27</v>
          </cell>
        </row>
        <row r="21">
          <cell r="B21" t="str">
            <v>Forecast 2027/28</v>
          </cell>
        </row>
        <row r="22">
          <cell r="B22" t="str">
            <v>Forecast 2028/29</v>
          </cell>
        </row>
        <row r="23">
          <cell r="B23" t="str">
            <v>Forecast 2029/30</v>
          </cell>
        </row>
        <row r="24">
          <cell r="B24" t="str">
            <v>Forecast 2030/31</v>
          </cell>
        </row>
        <row r="25">
          <cell r="B25" t="str">
            <v>Forecast 2031/32</v>
          </cell>
        </row>
        <row r="31">
          <cell r="B31" t="str">
            <v>Description</v>
          </cell>
        </row>
        <row r="33">
          <cell r="B33" t="str">
            <v>Vote Description</v>
          </cell>
        </row>
        <row r="34">
          <cell r="B34" t="str">
            <v>Ref</v>
          </cell>
        </row>
        <row r="35">
          <cell r="B35" t="str">
            <v>References</v>
          </cell>
        </row>
        <row r="56">
          <cell r="B56" t="str">
            <v>Present value</v>
          </cell>
        </row>
        <row r="80">
          <cell r="B80" t="str">
            <v>Buffalo City Development Agency - Table D1 Budget Summary</v>
          </cell>
        </row>
        <row r="81">
          <cell r="B81" t="str">
            <v>Buffalo City Development Agency - Table D2 Budgeted Financial Performance (revenue and expenditure)</v>
          </cell>
        </row>
        <row r="83">
          <cell r="B83" t="str">
            <v>Buffalo City Development Agency - Table D3 Capital Budget by asset class and funding</v>
          </cell>
        </row>
        <row r="84">
          <cell r="B84" t="str">
            <v>Buffalo City Development Agency - Table D4 Budgeted Financial Position</v>
          </cell>
        </row>
        <row r="85">
          <cell r="B85" t="str">
            <v>Buffalo City Development Agency - Table D5 Budgeted Cash Flow</v>
          </cell>
        </row>
        <row r="86">
          <cell r="B86" t="str">
            <v>Buffalo City Development Agency - Supporting Table SD1 Measurable performance targets</v>
          </cell>
        </row>
        <row r="87">
          <cell r="B87" t="str">
            <v>Buffalo City Development Agency - Supporting Table SD2 Financial and non-financial indicators</v>
          </cell>
        </row>
        <row r="88">
          <cell r="B88" t="str">
            <v>Buffalo City Development Agency - Supporting Table SD3 Budgeted Investment Portfolio</v>
          </cell>
        </row>
        <row r="89">
          <cell r="B89" t="str">
            <v>Buffalo City Development Agency - Supporting Table SD4 Board member allowances and staff benefits</v>
          </cell>
        </row>
        <row r="90">
          <cell r="B90" t="str">
            <v>Buffalo City Development Agency - Supporting Table SD5 Summary of personnel numbers</v>
          </cell>
        </row>
        <row r="91">
          <cell r="B91" t="str">
            <v>Buffalo City Development Agency - Supporting Table SD6 Budgeted monthly cash and revenue/expenditure</v>
          </cell>
        </row>
        <row r="92">
          <cell r="B92" t="str">
            <v>Buffalo City Development Agency - Supporting Table SD7a Capital expenditure on new assets by asset class</v>
          </cell>
        </row>
        <row r="93">
          <cell r="B93" t="str">
            <v>Buffalo City Development Agency - Supporting Table SD7b Capital expenditure on renewal of existing assets by asset class</v>
          </cell>
        </row>
        <row r="94">
          <cell r="B94" t="str">
            <v>Buffalo City Development Agency - Supporting Table SD7c Expenditure on repairs and maintenance by asset class</v>
          </cell>
        </row>
        <row r="95">
          <cell r="B95" t="str">
            <v>Buffalo City Development Agency - Supporting Table SD7d Depreciation by asset class</v>
          </cell>
        </row>
        <row r="96">
          <cell r="B96" t="str">
            <v>Buffalo City Development Agency - Supporting Table SD7e Capital expenditure on upgrading of existing assets by asset class</v>
          </cell>
        </row>
        <row r="97">
          <cell r="B97" t="str">
            <v>Buffalo City Development Agency - Supporting Table SD8 Future financial implications of the capital expenditure budget</v>
          </cell>
        </row>
        <row r="98">
          <cell r="B98" t="str">
            <v>Buffalo City Development Agency - Supporting Table SD9 Detailed capital budget</v>
          </cell>
        </row>
        <row r="100">
          <cell r="B100" t="str">
            <v>Buffalo City Development Agency - Supporting Table SD11 External mechanisms</v>
          </cell>
        </row>
      </sheetData>
      <sheetData sheetId="2" refreshError="1"/>
      <sheetData sheetId="3" refreshError="1"/>
      <sheetData sheetId="4" refreshError="1">
        <row r="16">
          <cell r="Z16" t="str">
            <v>Roads Infrastructure</v>
          </cell>
          <cell r="AB16" t="str">
            <v>Roads</v>
          </cell>
          <cell r="AC16" t="str">
            <v>Spatial integration</v>
          </cell>
          <cell r="AD16" t="str">
            <v>Quality basic education</v>
          </cell>
        </row>
        <row r="17">
          <cell r="Z17" t="str">
            <v>Storm water Infrastructure</v>
          </cell>
          <cell r="AB17" t="str">
            <v>Road Structures</v>
          </cell>
          <cell r="AC17" t="str">
            <v>Inclusion and access</v>
          </cell>
          <cell r="AD17" t="str">
            <v>A long and healthy life for all South Africans</v>
          </cell>
        </row>
        <row r="18">
          <cell r="Z18" t="str">
            <v>Electrical Infrastructure</v>
          </cell>
          <cell r="AB18" t="str">
            <v>Road Furniture</v>
          </cell>
          <cell r="AC18" t="str">
            <v>Growth</v>
          </cell>
          <cell r="AD18" t="str">
            <v>All people in South Africa are and feel safe</v>
          </cell>
        </row>
        <row r="19">
          <cell r="Z19" t="str">
            <v>Water Supply Infrastructure</v>
          </cell>
          <cell r="AB19" t="str">
            <v>Capital Spares</v>
          </cell>
          <cell r="AC19" t="str">
            <v>Governance</v>
          </cell>
          <cell r="AD19" t="str">
            <v>Decent employment through inclusive growth</v>
          </cell>
        </row>
        <row r="20">
          <cell r="Z20" t="str">
            <v>Sanitation Infrastructure</v>
          </cell>
          <cell r="AB20" t="str">
            <v>Drainage Collection</v>
          </cell>
          <cell r="AD20" t="str">
            <v>A skilled and capable workforce to support an inclusive growth path</v>
          </cell>
        </row>
        <row r="21">
          <cell r="Z21" t="str">
            <v>Solid Waste Infrastructure</v>
          </cell>
          <cell r="AB21" t="str">
            <v>Storm water Conveyance</v>
          </cell>
          <cell r="AD21" t="str">
            <v>An efficient, competitive and responsive economic infrastructure network</v>
          </cell>
        </row>
        <row r="22">
          <cell r="Z22" t="str">
            <v>Rail Infrastructure</v>
          </cell>
          <cell r="AB22" t="str">
            <v>Attenuation</v>
          </cell>
          <cell r="AD22" t="str">
            <v>Vibrant, equitable, sustainable rural communities contributing towards food security for all</v>
          </cell>
        </row>
        <row r="23">
          <cell r="Z23" t="str">
            <v>Coastal Infrastructure</v>
          </cell>
          <cell r="AB23" t="str">
            <v>Power Plants</v>
          </cell>
          <cell r="AD23" t="str">
            <v>Sustainable human settlements and improved quality of household life</v>
          </cell>
        </row>
        <row r="24">
          <cell r="Z24" t="str">
            <v>Information and Communication Infrastructure</v>
          </cell>
          <cell r="AB24" t="str">
            <v>HV Substations</v>
          </cell>
          <cell r="AD24" t="str">
            <v>Responsive, accountable, effective and efficient local government</v>
          </cell>
        </row>
        <row r="25">
          <cell r="Z25" t="str">
            <v>Community Facilities</v>
          </cell>
          <cell r="AB25" t="str">
            <v>HV Switching Station</v>
          </cell>
          <cell r="AD25" t="str">
            <v>Protect and enhance our environmental assets and natural resources</v>
          </cell>
        </row>
        <row r="26">
          <cell r="Z26" t="str">
            <v>Sport and Recreation Facilities</v>
          </cell>
          <cell r="AB26" t="str">
            <v>HV Transmission Conductors</v>
          </cell>
          <cell r="AD26" t="str">
            <v>Create a better South Africa and contribute to a better Africa and a better world</v>
          </cell>
        </row>
        <row r="27">
          <cell r="Z27" t="str">
            <v>Heritage assets</v>
          </cell>
          <cell r="AB27" t="str">
            <v>MV Substations</v>
          </cell>
          <cell r="AD27" t="str">
            <v>An efficient, effective and development-oriented public service</v>
          </cell>
        </row>
        <row r="28">
          <cell r="Z28" t="str">
            <v>Revenue Generating</v>
          </cell>
          <cell r="AB28" t="str">
            <v>MV Switching Stations</v>
          </cell>
          <cell r="AD28" t="str">
            <v>A comprehensive, responsive and sustainable social protection system</v>
          </cell>
        </row>
        <row r="29">
          <cell r="Z29" t="str">
            <v>Non-revenue Generating</v>
          </cell>
          <cell r="AB29" t="str">
            <v>MV Networks</v>
          </cell>
          <cell r="AD29" t="str">
            <v>A diverse, socially cohesive society with a common national identity</v>
          </cell>
        </row>
        <row r="30">
          <cell r="Z30" t="str">
            <v>Operational Buildings</v>
          </cell>
          <cell r="AB30" t="str">
            <v>LV Networks</v>
          </cell>
        </row>
        <row r="31">
          <cell r="Z31" t="str">
            <v>Housing</v>
          </cell>
          <cell r="AB31" t="str">
            <v>Capital Spares</v>
          </cell>
        </row>
        <row r="32">
          <cell r="Z32" t="str">
            <v>Biological or Cultivated Assets</v>
          </cell>
          <cell r="AB32" t="str">
            <v>Dams and Weirs</v>
          </cell>
        </row>
        <row r="33">
          <cell r="Z33" t="str">
            <v>Servitudes</v>
          </cell>
          <cell r="AB33" t="str">
            <v>Boreholes</v>
          </cell>
        </row>
        <row r="34">
          <cell r="Z34" t="str">
            <v>Licences and Rights</v>
          </cell>
          <cell r="AB34" t="str">
            <v>Reservoirs</v>
          </cell>
        </row>
        <row r="35">
          <cell r="Z35" t="str">
            <v>Computer Equipment</v>
          </cell>
          <cell r="AB35" t="str">
            <v>Pump Stations</v>
          </cell>
        </row>
        <row r="36">
          <cell r="Z36" t="str">
            <v>Furniture and Office Equipment</v>
          </cell>
          <cell r="AB36" t="str">
            <v>Water Treatment Works</v>
          </cell>
        </row>
        <row r="37">
          <cell r="Z37" t="str">
            <v>Machinery and Equipment</v>
          </cell>
          <cell r="AB37" t="str">
            <v>Bulk Mains</v>
          </cell>
        </row>
        <row r="38">
          <cell r="Z38" t="str">
            <v>Transport Assets</v>
          </cell>
          <cell r="AB38" t="str">
            <v>Distribution</v>
          </cell>
        </row>
        <row r="39">
          <cell r="Z39" t="str">
            <v>Land</v>
          </cell>
          <cell r="AB39" t="str">
            <v>Distribution Points</v>
          </cell>
        </row>
        <row r="40">
          <cell r="Z40" t="str">
            <v>Zoo's, Marine and Non-biological Animals</v>
          </cell>
          <cell r="AB40" t="str">
            <v>PRV Stations</v>
          </cell>
        </row>
        <row r="41">
          <cell r="AB41" t="str">
            <v>Capital Spares</v>
          </cell>
        </row>
        <row r="42">
          <cell r="AB42" t="str">
            <v>Pump Station</v>
          </cell>
        </row>
        <row r="43">
          <cell r="AB43" t="str">
            <v>Reticulation</v>
          </cell>
        </row>
        <row r="44">
          <cell r="AB44" t="str">
            <v>Waste Water Treatment Works</v>
          </cell>
        </row>
        <row r="45">
          <cell r="AB45" t="str">
            <v>Outfall Sewers</v>
          </cell>
        </row>
        <row r="46">
          <cell r="AB46" t="str">
            <v>Toilet Facilities</v>
          </cell>
        </row>
        <row r="47">
          <cell r="AB47" t="str">
            <v>Capital Spares</v>
          </cell>
        </row>
        <row r="48">
          <cell r="AB48" t="str">
            <v>Landfill Sites</v>
          </cell>
        </row>
        <row r="49">
          <cell r="AB49" t="str">
            <v>Waste Transfer Stations</v>
          </cell>
        </row>
        <row r="50">
          <cell r="AB50" t="str">
            <v>Waste Processing Facilities</v>
          </cell>
        </row>
        <row r="51">
          <cell r="AB51" t="str">
            <v>Waste Drop-off Points</v>
          </cell>
        </row>
        <row r="52">
          <cell r="AB52" t="str">
            <v>Waste Separation Facilities</v>
          </cell>
        </row>
        <row r="53">
          <cell r="AB53" t="str">
            <v>Electricity Generation Facilities</v>
          </cell>
        </row>
        <row r="54">
          <cell r="AB54" t="str">
            <v>Capital Spares</v>
          </cell>
        </row>
        <row r="55">
          <cell r="AB55" t="str">
            <v>Rail Lines</v>
          </cell>
        </row>
        <row r="56">
          <cell r="AB56" t="str">
            <v>Rail Structures</v>
          </cell>
        </row>
        <row r="57">
          <cell r="AB57" t="str">
            <v>Rail Furniture</v>
          </cell>
        </row>
        <row r="58">
          <cell r="AB58" t="str">
            <v>Drainage Collection</v>
          </cell>
        </row>
        <row r="59">
          <cell r="AB59" t="str">
            <v>Storm water Conveyance</v>
          </cell>
        </row>
        <row r="60">
          <cell r="AB60" t="str">
            <v>Attenuation</v>
          </cell>
        </row>
        <row r="61">
          <cell r="AB61" t="str">
            <v>MV Substations</v>
          </cell>
        </row>
        <row r="62">
          <cell r="AB62" t="str">
            <v>LV Networks</v>
          </cell>
        </row>
        <row r="63">
          <cell r="AB63" t="str">
            <v>Capital Spares</v>
          </cell>
        </row>
        <row r="64">
          <cell r="AB64" t="str">
            <v>Sand Pumps</v>
          </cell>
        </row>
        <row r="65">
          <cell r="AB65" t="str">
            <v>Piers</v>
          </cell>
        </row>
        <row r="66">
          <cell r="AB66" t="str">
            <v>Revetments</v>
          </cell>
        </row>
        <row r="67">
          <cell r="AB67" t="str">
            <v>Promenades</v>
          </cell>
        </row>
        <row r="68">
          <cell r="AB68" t="str">
            <v>Capital Spares</v>
          </cell>
        </row>
        <row r="69">
          <cell r="AB69" t="str">
            <v>Data Centres</v>
          </cell>
        </row>
        <row r="70">
          <cell r="AB70" t="str">
            <v>Core Layers</v>
          </cell>
        </row>
        <row r="71">
          <cell r="AB71" t="str">
            <v>Distribution Layers</v>
          </cell>
        </row>
        <row r="72">
          <cell r="AB72" t="str">
            <v>Capital Spares</v>
          </cell>
        </row>
        <row r="73">
          <cell r="AB73" t="str">
            <v>Halls</v>
          </cell>
        </row>
        <row r="74">
          <cell r="AB74" t="str">
            <v>Centres</v>
          </cell>
        </row>
        <row r="75">
          <cell r="AB75" t="str">
            <v>Crèches</v>
          </cell>
        </row>
        <row r="76">
          <cell r="AB76" t="str">
            <v>Clinics/Care Centres</v>
          </cell>
        </row>
        <row r="77">
          <cell r="AB77" t="str">
            <v>Fire/Ambulance Stations</v>
          </cell>
        </row>
        <row r="78">
          <cell r="AB78" t="str">
            <v>Testing Stations</v>
          </cell>
        </row>
        <row r="79">
          <cell r="AB79" t="str">
            <v>Museums</v>
          </cell>
        </row>
        <row r="80">
          <cell r="AB80" t="str">
            <v>Galleries</v>
          </cell>
        </row>
        <row r="81">
          <cell r="AB81" t="str">
            <v>Theatres</v>
          </cell>
        </row>
        <row r="82">
          <cell r="AB82" t="str">
            <v>Libraries</v>
          </cell>
        </row>
        <row r="83">
          <cell r="AB83" t="str">
            <v>Cemeteries/Crematoria</v>
          </cell>
        </row>
        <row r="84">
          <cell r="AB84" t="str">
            <v>Police</v>
          </cell>
        </row>
        <row r="85">
          <cell r="AB85" t="str">
            <v>Purls</v>
          </cell>
        </row>
        <row r="86">
          <cell r="AB86" t="str">
            <v>Public Open Space</v>
          </cell>
        </row>
        <row r="87">
          <cell r="AB87" t="str">
            <v>Nature Reserves</v>
          </cell>
        </row>
        <row r="88">
          <cell r="AB88" t="str">
            <v>Public Ablution Facilities</v>
          </cell>
        </row>
        <row r="89">
          <cell r="AB89" t="str">
            <v>Markets</v>
          </cell>
        </row>
        <row r="90">
          <cell r="AB90" t="str">
            <v>Stalls</v>
          </cell>
        </row>
        <row r="91">
          <cell r="AB91" t="str">
            <v>Abattoirs</v>
          </cell>
        </row>
        <row r="92">
          <cell r="AB92" t="str">
            <v>Airports</v>
          </cell>
        </row>
        <row r="93">
          <cell r="AB93" t="str">
            <v>Taxi Ranks/Bus Terminals</v>
          </cell>
        </row>
        <row r="94">
          <cell r="AB94" t="str">
            <v>Capital Spares</v>
          </cell>
        </row>
        <row r="95">
          <cell r="AB95" t="str">
            <v>Indoor Facilities</v>
          </cell>
        </row>
        <row r="96">
          <cell r="AB96" t="str">
            <v>Outdoor Facilities</v>
          </cell>
        </row>
        <row r="97">
          <cell r="AB97" t="str">
            <v>Capital Spares</v>
          </cell>
        </row>
        <row r="98">
          <cell r="AB98" t="str">
            <v>Monuments</v>
          </cell>
        </row>
        <row r="99">
          <cell r="AB99" t="str">
            <v>Historic Buildings</v>
          </cell>
        </row>
        <row r="100">
          <cell r="AB100" t="str">
            <v>Works of Art</v>
          </cell>
        </row>
        <row r="101">
          <cell r="AB101" t="str">
            <v>Conservation Areas</v>
          </cell>
        </row>
        <row r="102">
          <cell r="AB102" t="str">
            <v>Other Heritage</v>
          </cell>
        </row>
        <row r="103">
          <cell r="AB103" t="str">
            <v>Improved Property</v>
          </cell>
        </row>
        <row r="104">
          <cell r="AB104" t="str">
            <v>Unimproved Property</v>
          </cell>
        </row>
        <row r="105">
          <cell r="AB105" t="str">
            <v>Municipal Offices</v>
          </cell>
        </row>
        <row r="106">
          <cell r="AB106" t="str">
            <v>Pay/Enquiry Points</v>
          </cell>
        </row>
        <row r="107">
          <cell r="AB107" t="str">
            <v>Building Plan Offices</v>
          </cell>
        </row>
        <row r="108">
          <cell r="AB108" t="str">
            <v>Workshops</v>
          </cell>
        </row>
        <row r="109">
          <cell r="AB109" t="str">
            <v>Yards</v>
          </cell>
        </row>
        <row r="110">
          <cell r="AB110" t="str">
            <v>Stores</v>
          </cell>
        </row>
        <row r="111">
          <cell r="AB111" t="str">
            <v>Laboratories</v>
          </cell>
        </row>
        <row r="112">
          <cell r="AB112" t="str">
            <v>Training Centres</v>
          </cell>
        </row>
        <row r="113">
          <cell r="AB113" t="str">
            <v>Manufacturing Plant</v>
          </cell>
        </row>
        <row r="114">
          <cell r="AB114" t="str">
            <v>Depots</v>
          </cell>
        </row>
        <row r="115">
          <cell r="AB115" t="str">
            <v>Capital Spares</v>
          </cell>
        </row>
        <row r="116">
          <cell r="AB116" t="str">
            <v>Staff Housing</v>
          </cell>
        </row>
        <row r="117">
          <cell r="AB117" t="str">
            <v>Social Housing</v>
          </cell>
        </row>
        <row r="118">
          <cell r="AB118" t="str">
            <v>Capital Spares</v>
          </cell>
        </row>
        <row r="119">
          <cell r="AB119" t="str">
            <v>Water Rights</v>
          </cell>
        </row>
        <row r="120">
          <cell r="AB120" t="str">
            <v>Effluent Licenses</v>
          </cell>
        </row>
        <row r="121">
          <cell r="AB121" t="str">
            <v>Solid Waste Licenses</v>
          </cell>
        </row>
        <row r="122">
          <cell r="AB122" t="str">
            <v>Computer Software and Applications</v>
          </cell>
        </row>
        <row r="123">
          <cell r="AB123" t="str">
            <v>Load Settlement Software Applications</v>
          </cell>
        </row>
        <row r="124">
          <cell r="AB124" t="str">
            <v>Unspecified</v>
          </cell>
        </row>
      </sheetData>
      <sheetData sheetId="5" refreshError="1"/>
      <sheetData sheetId="6" refreshError="1">
        <row r="5">
          <cell r="C5"/>
          <cell r="G5"/>
          <cell r="H5"/>
          <cell r="I5"/>
          <cell r="J5"/>
        </row>
        <row r="6">
          <cell r="G6"/>
          <cell r="H6"/>
          <cell r="I6"/>
          <cell r="J6"/>
        </row>
        <row r="7">
          <cell r="G7"/>
          <cell r="H7"/>
          <cell r="I7"/>
          <cell r="J7"/>
        </row>
        <row r="8">
          <cell r="G8"/>
          <cell r="H8"/>
          <cell r="I8"/>
          <cell r="J8"/>
        </row>
        <row r="9">
          <cell r="G9"/>
          <cell r="H9"/>
          <cell r="I9"/>
          <cell r="J9"/>
        </row>
        <row r="13">
          <cell r="I13"/>
          <cell r="J13"/>
        </row>
        <row r="14">
          <cell r="I14"/>
          <cell r="J14"/>
        </row>
        <row r="15">
          <cell r="I15"/>
          <cell r="J15"/>
        </row>
        <row r="16">
          <cell r="I16"/>
          <cell r="J16"/>
        </row>
        <row r="20">
          <cell r="I20"/>
          <cell r="J20"/>
        </row>
        <row r="21">
          <cell r="A21" t="str">
            <v>Total Revenue (excluding capital transfers and contributions)</v>
          </cell>
          <cell r="C21">
            <v>0</v>
          </cell>
          <cell r="D21">
            <v>0</v>
          </cell>
          <cell r="E21">
            <v>0</v>
          </cell>
          <cell r="F21">
            <v>0</v>
          </cell>
          <cell r="G21">
            <v>0</v>
          </cell>
          <cell r="H21">
            <v>0</v>
          </cell>
          <cell r="I21">
            <v>0</v>
          </cell>
          <cell r="J21">
            <v>0</v>
          </cell>
          <cell r="K21">
            <v>0</v>
          </cell>
        </row>
        <row r="24">
          <cell r="A24" t="str">
            <v>Employee related costs</v>
          </cell>
        </row>
        <row r="25">
          <cell r="G25"/>
          <cell r="J25"/>
        </row>
        <row r="26">
          <cell r="I26"/>
          <cell r="J26"/>
        </row>
        <row r="27">
          <cell r="A27" t="str">
            <v>Depreciation &amp; asset impairment</v>
          </cell>
        </row>
        <row r="28">
          <cell r="A28" t="str">
            <v>Finance charges</v>
          </cell>
          <cell r="G28"/>
          <cell r="I28"/>
          <cell r="J28"/>
        </row>
        <row r="29">
          <cell r="G29"/>
          <cell r="I29"/>
          <cell r="J29"/>
        </row>
        <row r="30">
          <cell r="G30"/>
          <cell r="I30"/>
          <cell r="J30"/>
        </row>
        <row r="31">
          <cell r="I31"/>
          <cell r="J31"/>
        </row>
        <row r="32">
          <cell r="G32"/>
          <cell r="I32"/>
          <cell r="J32"/>
        </row>
        <row r="34">
          <cell r="I34"/>
          <cell r="J34"/>
        </row>
        <row r="35">
          <cell r="A35" t="str">
            <v>Total Expenditure</v>
          </cell>
        </row>
        <row r="38">
          <cell r="A38" t="str">
            <v>Transfers and subsidies - capital (monetary allocations) (National / Provincial and District)</v>
          </cell>
          <cell r="G38"/>
          <cell r="H38"/>
          <cell r="J38"/>
        </row>
        <row r="39">
          <cell r="A39" t="str">
            <v>Transfers and subsidies - capital (monetary allocations) (National / Provincial Departmental Agencies, Households, Non-profit Institutions, Private Enterprises, Public Corporatons, Higher Educational Institutions)</v>
          </cell>
          <cell r="G39"/>
          <cell r="H39"/>
          <cell r="J39"/>
        </row>
        <row r="40">
          <cell r="A40" t="str">
            <v xml:space="preserve">Transfers and subsidies - capital (in-kind - all) </v>
          </cell>
          <cell r="G40"/>
          <cell r="H40"/>
          <cell r="J40"/>
        </row>
      </sheetData>
      <sheetData sheetId="7" refreshError="1">
        <row r="6">
          <cell r="I6">
            <v>0</v>
          </cell>
          <cell r="J6">
            <v>0</v>
          </cell>
        </row>
        <row r="7">
          <cell r="I7">
            <v>0</v>
          </cell>
          <cell r="J7">
            <v>0</v>
          </cell>
        </row>
        <row r="8">
          <cell r="I8">
            <v>0</v>
          </cell>
          <cell r="J8">
            <v>0</v>
          </cell>
        </row>
        <row r="9">
          <cell r="I9">
            <v>0</v>
          </cell>
          <cell r="J9">
            <v>0</v>
          </cell>
        </row>
        <row r="10">
          <cell r="I10">
            <v>0</v>
          </cell>
          <cell r="J10">
            <v>0</v>
          </cell>
        </row>
        <row r="11">
          <cell r="I11">
            <v>0</v>
          </cell>
          <cell r="J11">
            <v>0</v>
          </cell>
        </row>
        <row r="12">
          <cell r="I12">
            <v>0</v>
          </cell>
          <cell r="J12">
            <v>0</v>
          </cell>
        </row>
        <row r="13">
          <cell r="I13">
            <v>0</v>
          </cell>
          <cell r="J13">
            <v>0</v>
          </cell>
        </row>
        <row r="14">
          <cell r="I14">
            <v>0</v>
          </cell>
          <cell r="J14">
            <v>0</v>
          </cell>
        </row>
        <row r="15">
          <cell r="I15">
            <v>0</v>
          </cell>
          <cell r="J15">
            <v>0</v>
          </cell>
        </row>
        <row r="16">
          <cell r="I16">
            <v>0</v>
          </cell>
          <cell r="J16">
            <v>0</v>
          </cell>
        </row>
        <row r="17">
          <cell r="I17">
            <v>0</v>
          </cell>
          <cell r="J17">
            <v>0</v>
          </cell>
        </row>
        <row r="18">
          <cell r="I18">
            <v>0</v>
          </cell>
          <cell r="J18">
            <v>0</v>
          </cell>
        </row>
        <row r="19">
          <cell r="I19">
            <v>0</v>
          </cell>
          <cell r="J19">
            <v>0</v>
          </cell>
        </row>
        <row r="20">
          <cell r="I20">
            <v>0</v>
          </cell>
          <cell r="J20">
            <v>0</v>
          </cell>
        </row>
        <row r="21">
          <cell r="I21">
            <v>0</v>
          </cell>
          <cell r="J21">
            <v>0</v>
          </cell>
        </row>
        <row r="22">
          <cell r="I22">
            <v>0</v>
          </cell>
          <cell r="J22">
            <v>0</v>
          </cell>
        </row>
        <row r="23">
          <cell r="I23">
            <v>0</v>
          </cell>
          <cell r="J23">
            <v>0</v>
          </cell>
        </row>
        <row r="24">
          <cell r="I24">
            <v>0</v>
          </cell>
          <cell r="J24">
            <v>0</v>
          </cell>
        </row>
        <row r="25">
          <cell r="I25">
            <v>0</v>
          </cell>
          <cell r="J25">
            <v>0</v>
          </cell>
        </row>
        <row r="26">
          <cell r="I26">
            <v>0</v>
          </cell>
          <cell r="J26">
            <v>0</v>
          </cell>
        </row>
        <row r="27">
          <cell r="I27">
            <v>0</v>
          </cell>
          <cell r="J27">
            <v>0</v>
          </cell>
        </row>
        <row r="28">
          <cell r="I28">
            <v>0</v>
          </cell>
          <cell r="J28">
            <v>0</v>
          </cell>
        </row>
        <row r="29">
          <cell r="I29">
            <v>0</v>
          </cell>
          <cell r="J29">
            <v>0</v>
          </cell>
        </row>
        <row r="30">
          <cell r="I30">
            <v>0</v>
          </cell>
          <cell r="J30">
            <v>0</v>
          </cell>
        </row>
        <row r="31">
          <cell r="I31">
            <v>0</v>
          </cell>
          <cell r="J31">
            <v>0</v>
          </cell>
        </row>
        <row r="32">
          <cell r="I32">
            <v>0</v>
          </cell>
          <cell r="J32">
            <v>0</v>
          </cell>
        </row>
        <row r="33">
          <cell r="I33">
            <v>0</v>
          </cell>
          <cell r="J33">
            <v>0</v>
          </cell>
        </row>
        <row r="34">
          <cell r="I34">
            <v>0</v>
          </cell>
          <cell r="J34">
            <v>0</v>
          </cell>
        </row>
        <row r="35">
          <cell r="I35">
            <v>0</v>
          </cell>
          <cell r="J35">
            <v>0</v>
          </cell>
        </row>
        <row r="36">
          <cell r="I36">
            <v>0</v>
          </cell>
          <cell r="J36">
            <v>0</v>
          </cell>
        </row>
        <row r="37">
          <cell r="I37">
            <v>0</v>
          </cell>
          <cell r="J37">
            <v>0</v>
          </cell>
        </row>
        <row r="38">
          <cell r="I38">
            <v>0</v>
          </cell>
          <cell r="J38">
            <v>0</v>
          </cell>
        </row>
        <row r="39">
          <cell r="I39">
            <v>0</v>
          </cell>
          <cell r="J39">
            <v>0</v>
          </cell>
        </row>
        <row r="40">
          <cell r="I40">
            <v>0</v>
          </cell>
          <cell r="J40">
            <v>0</v>
          </cell>
        </row>
        <row r="41">
          <cell r="I41">
            <v>0</v>
          </cell>
          <cell r="J41">
            <v>0</v>
          </cell>
        </row>
        <row r="42">
          <cell r="I42">
            <v>0</v>
          </cell>
          <cell r="J42">
            <v>0</v>
          </cell>
        </row>
        <row r="43">
          <cell r="I43">
            <v>0</v>
          </cell>
          <cell r="J43">
            <v>0</v>
          </cell>
        </row>
        <row r="44">
          <cell r="I44">
            <v>0</v>
          </cell>
          <cell r="J44">
            <v>0</v>
          </cell>
        </row>
        <row r="45">
          <cell r="I45">
            <v>0</v>
          </cell>
          <cell r="J45">
            <v>0</v>
          </cell>
        </row>
        <row r="46">
          <cell r="I46">
            <v>0</v>
          </cell>
          <cell r="J46">
            <v>0</v>
          </cell>
        </row>
        <row r="47">
          <cell r="I47">
            <v>0</v>
          </cell>
          <cell r="J47">
            <v>0</v>
          </cell>
        </row>
        <row r="48">
          <cell r="I48">
            <v>0</v>
          </cell>
          <cell r="J48">
            <v>0</v>
          </cell>
        </row>
        <row r="49">
          <cell r="I49">
            <v>0</v>
          </cell>
          <cell r="J49">
            <v>0</v>
          </cell>
        </row>
        <row r="50">
          <cell r="I50">
            <v>0</v>
          </cell>
          <cell r="J50">
            <v>0</v>
          </cell>
        </row>
        <row r="51">
          <cell r="I51">
            <v>0</v>
          </cell>
          <cell r="J51">
            <v>0</v>
          </cell>
        </row>
        <row r="52">
          <cell r="I52">
            <v>0</v>
          </cell>
          <cell r="J52">
            <v>0</v>
          </cell>
        </row>
        <row r="53">
          <cell r="I53">
            <v>0</v>
          </cell>
          <cell r="J53">
            <v>0</v>
          </cell>
        </row>
        <row r="54">
          <cell r="I54">
            <v>0</v>
          </cell>
          <cell r="J54">
            <v>0</v>
          </cell>
        </row>
        <row r="55">
          <cell r="I55">
            <v>0</v>
          </cell>
          <cell r="J55">
            <v>0</v>
          </cell>
        </row>
        <row r="56">
          <cell r="I56">
            <v>0</v>
          </cell>
          <cell r="J56">
            <v>0</v>
          </cell>
        </row>
        <row r="57">
          <cell r="I57">
            <v>0</v>
          </cell>
          <cell r="J57">
            <v>0</v>
          </cell>
        </row>
        <row r="58">
          <cell r="I58">
            <v>0</v>
          </cell>
          <cell r="J58">
            <v>0</v>
          </cell>
        </row>
        <row r="59">
          <cell r="I59">
            <v>0</v>
          </cell>
          <cell r="J59">
            <v>0</v>
          </cell>
        </row>
        <row r="60">
          <cell r="I60">
            <v>0</v>
          </cell>
          <cell r="J60">
            <v>0</v>
          </cell>
        </row>
        <row r="61">
          <cell r="I61">
            <v>0</v>
          </cell>
          <cell r="J61">
            <v>0</v>
          </cell>
        </row>
        <row r="62">
          <cell r="I62">
            <v>0</v>
          </cell>
          <cell r="J62">
            <v>0</v>
          </cell>
        </row>
        <row r="63">
          <cell r="I63">
            <v>0</v>
          </cell>
          <cell r="J63">
            <v>0</v>
          </cell>
        </row>
        <row r="64">
          <cell r="I64">
            <v>0</v>
          </cell>
          <cell r="J64">
            <v>0</v>
          </cell>
        </row>
        <row r="65">
          <cell r="I65">
            <v>0</v>
          </cell>
          <cell r="J65">
            <v>0</v>
          </cell>
        </row>
        <row r="66">
          <cell r="I66">
            <v>0</v>
          </cell>
          <cell r="J66">
            <v>0</v>
          </cell>
        </row>
        <row r="67">
          <cell r="I67">
            <v>0</v>
          </cell>
          <cell r="J67">
            <v>0</v>
          </cell>
        </row>
        <row r="68">
          <cell r="I68">
            <v>0</v>
          </cell>
          <cell r="J68">
            <v>0</v>
          </cell>
        </row>
        <row r="69">
          <cell r="I69">
            <v>0</v>
          </cell>
          <cell r="J69">
            <v>0</v>
          </cell>
        </row>
        <row r="70">
          <cell r="I70">
            <v>0</v>
          </cell>
          <cell r="J70">
            <v>0</v>
          </cell>
        </row>
        <row r="71">
          <cell r="I71">
            <v>0</v>
          </cell>
          <cell r="J71">
            <v>0</v>
          </cell>
        </row>
        <row r="72">
          <cell r="I72">
            <v>0</v>
          </cell>
          <cell r="J72">
            <v>0</v>
          </cell>
        </row>
        <row r="74">
          <cell r="I74">
            <v>0</v>
          </cell>
          <cell r="J74">
            <v>0</v>
          </cell>
        </row>
        <row r="75">
          <cell r="I75">
            <v>0</v>
          </cell>
          <cell r="J75">
            <v>0</v>
          </cell>
        </row>
        <row r="76">
          <cell r="I76">
            <v>0</v>
          </cell>
          <cell r="J76">
            <v>0</v>
          </cell>
        </row>
        <row r="77">
          <cell r="I77">
            <v>0</v>
          </cell>
          <cell r="J77">
            <v>0</v>
          </cell>
        </row>
        <row r="78">
          <cell r="I78">
            <v>0</v>
          </cell>
          <cell r="J78">
            <v>0</v>
          </cell>
        </row>
        <row r="79">
          <cell r="I79">
            <v>0</v>
          </cell>
          <cell r="J79">
            <v>0</v>
          </cell>
        </row>
        <row r="80">
          <cell r="I80">
            <v>0</v>
          </cell>
          <cell r="J80">
            <v>0</v>
          </cell>
        </row>
        <row r="81">
          <cell r="I81">
            <v>0</v>
          </cell>
          <cell r="J81">
            <v>0</v>
          </cell>
        </row>
        <row r="82">
          <cell r="I82">
            <v>0</v>
          </cell>
          <cell r="J82">
            <v>0</v>
          </cell>
        </row>
        <row r="83">
          <cell r="I83">
            <v>0</v>
          </cell>
          <cell r="J83">
            <v>0</v>
          </cell>
        </row>
        <row r="84">
          <cell r="I84">
            <v>0</v>
          </cell>
          <cell r="J84">
            <v>0</v>
          </cell>
        </row>
        <row r="85">
          <cell r="I85">
            <v>0</v>
          </cell>
          <cell r="J85">
            <v>0</v>
          </cell>
        </row>
        <row r="86">
          <cell r="I86">
            <v>0</v>
          </cell>
          <cell r="J86">
            <v>0</v>
          </cell>
        </row>
        <row r="87">
          <cell r="I87">
            <v>0</v>
          </cell>
          <cell r="J87">
            <v>0</v>
          </cell>
        </row>
        <row r="88">
          <cell r="I88">
            <v>0</v>
          </cell>
          <cell r="J88">
            <v>0</v>
          </cell>
        </row>
        <row r="89">
          <cell r="I89">
            <v>0</v>
          </cell>
          <cell r="J89">
            <v>0</v>
          </cell>
        </row>
        <row r="90">
          <cell r="I90">
            <v>0</v>
          </cell>
          <cell r="J90">
            <v>0</v>
          </cell>
        </row>
        <row r="91">
          <cell r="I91">
            <v>0</v>
          </cell>
          <cell r="J91">
            <v>0</v>
          </cell>
        </row>
        <row r="92">
          <cell r="I92">
            <v>0</v>
          </cell>
          <cell r="J92">
            <v>0</v>
          </cell>
        </row>
        <row r="93">
          <cell r="I93">
            <v>0</v>
          </cell>
          <cell r="J93">
            <v>0</v>
          </cell>
        </row>
        <row r="94">
          <cell r="I94">
            <v>0</v>
          </cell>
          <cell r="J94">
            <v>0</v>
          </cell>
        </row>
        <row r="95">
          <cell r="I95">
            <v>0</v>
          </cell>
          <cell r="J95">
            <v>0</v>
          </cell>
        </row>
        <row r="96">
          <cell r="I96">
            <v>0</v>
          </cell>
          <cell r="J96">
            <v>0</v>
          </cell>
        </row>
        <row r="97">
          <cell r="I97">
            <v>0</v>
          </cell>
          <cell r="J97">
            <v>0</v>
          </cell>
        </row>
        <row r="98">
          <cell r="I98">
            <v>0</v>
          </cell>
          <cell r="J98">
            <v>0</v>
          </cell>
        </row>
        <row r="99">
          <cell r="I99">
            <v>0</v>
          </cell>
          <cell r="J99">
            <v>0</v>
          </cell>
        </row>
        <row r="100">
          <cell r="I100">
            <v>0</v>
          </cell>
          <cell r="J100">
            <v>0</v>
          </cell>
        </row>
        <row r="101">
          <cell r="I101">
            <v>0</v>
          </cell>
          <cell r="J101">
            <v>0</v>
          </cell>
        </row>
        <row r="103">
          <cell r="I103">
            <v>0</v>
          </cell>
          <cell r="J103">
            <v>0</v>
          </cell>
        </row>
        <row r="104">
          <cell r="I104">
            <v>0</v>
          </cell>
          <cell r="J104">
            <v>0</v>
          </cell>
        </row>
        <row r="105">
          <cell r="I105">
            <v>0</v>
          </cell>
          <cell r="J105">
            <v>0</v>
          </cell>
        </row>
        <row r="106">
          <cell r="I106">
            <v>0</v>
          </cell>
          <cell r="J106">
            <v>0</v>
          </cell>
        </row>
        <row r="107">
          <cell r="I107">
            <v>0</v>
          </cell>
          <cell r="J107">
            <v>0</v>
          </cell>
        </row>
        <row r="108">
          <cell r="I108">
            <v>0</v>
          </cell>
          <cell r="J108">
            <v>0</v>
          </cell>
        </row>
        <row r="110">
          <cell r="I110">
            <v>0</v>
          </cell>
          <cell r="J110">
            <v>0</v>
          </cell>
        </row>
        <row r="111">
          <cell r="I111">
            <v>0</v>
          </cell>
          <cell r="J111">
            <v>0</v>
          </cell>
        </row>
        <row r="112">
          <cell r="I112">
            <v>0</v>
          </cell>
          <cell r="J112">
            <v>0</v>
          </cell>
        </row>
        <row r="113">
          <cell r="I113">
            <v>0</v>
          </cell>
          <cell r="J113">
            <v>0</v>
          </cell>
        </row>
        <row r="114">
          <cell r="I114">
            <v>0</v>
          </cell>
          <cell r="J114">
            <v>0</v>
          </cell>
        </row>
        <row r="115">
          <cell r="I115">
            <v>0</v>
          </cell>
          <cell r="J115">
            <v>0</v>
          </cell>
        </row>
        <row r="116">
          <cell r="I116">
            <v>0</v>
          </cell>
          <cell r="J116">
            <v>0</v>
          </cell>
        </row>
        <row r="118">
          <cell r="I118">
            <v>0</v>
          </cell>
          <cell r="J118">
            <v>0</v>
          </cell>
        </row>
        <row r="119">
          <cell r="I119">
            <v>0</v>
          </cell>
          <cell r="J119">
            <v>0</v>
          </cell>
        </row>
        <row r="120">
          <cell r="I120">
            <v>0</v>
          </cell>
          <cell r="J120">
            <v>0</v>
          </cell>
        </row>
        <row r="121">
          <cell r="I121">
            <v>0</v>
          </cell>
          <cell r="J121">
            <v>0</v>
          </cell>
        </row>
        <row r="122">
          <cell r="I122">
            <v>0</v>
          </cell>
          <cell r="J122">
            <v>0</v>
          </cell>
        </row>
        <row r="123">
          <cell r="I123">
            <v>0</v>
          </cell>
          <cell r="J123">
            <v>0</v>
          </cell>
        </row>
        <row r="124">
          <cell r="I124">
            <v>0</v>
          </cell>
          <cell r="J124">
            <v>0</v>
          </cell>
        </row>
        <row r="125">
          <cell r="I125">
            <v>0</v>
          </cell>
          <cell r="J125">
            <v>0</v>
          </cell>
        </row>
        <row r="126">
          <cell r="I126">
            <v>0</v>
          </cell>
          <cell r="J126">
            <v>0</v>
          </cell>
        </row>
        <row r="127">
          <cell r="I127">
            <v>0</v>
          </cell>
          <cell r="J127">
            <v>0</v>
          </cell>
        </row>
        <row r="128">
          <cell r="I128">
            <v>0</v>
          </cell>
          <cell r="J128">
            <v>0</v>
          </cell>
        </row>
        <row r="129">
          <cell r="I129">
            <v>0</v>
          </cell>
          <cell r="J129">
            <v>0</v>
          </cell>
        </row>
        <row r="130">
          <cell r="I130">
            <v>0</v>
          </cell>
          <cell r="J130">
            <v>0</v>
          </cell>
        </row>
        <row r="131">
          <cell r="I131">
            <v>0</v>
          </cell>
          <cell r="J131">
            <v>0</v>
          </cell>
        </row>
        <row r="132">
          <cell r="I132">
            <v>0</v>
          </cell>
          <cell r="J132">
            <v>0</v>
          </cell>
        </row>
        <row r="133">
          <cell r="I133">
            <v>0</v>
          </cell>
          <cell r="J133">
            <v>0</v>
          </cell>
        </row>
        <row r="134">
          <cell r="I134">
            <v>0</v>
          </cell>
          <cell r="J134">
            <v>0</v>
          </cell>
        </row>
        <row r="136">
          <cell r="I136">
            <v>0</v>
          </cell>
          <cell r="J136">
            <v>0</v>
          </cell>
        </row>
        <row r="137">
          <cell r="I137">
            <v>0</v>
          </cell>
          <cell r="J137">
            <v>0</v>
          </cell>
        </row>
        <row r="139">
          <cell r="I139">
            <v>0</v>
          </cell>
          <cell r="J139">
            <v>0</v>
          </cell>
        </row>
        <row r="140">
          <cell r="I140">
            <v>0</v>
          </cell>
          <cell r="J140">
            <v>0</v>
          </cell>
        </row>
        <row r="142">
          <cell r="I142">
            <v>0</v>
          </cell>
          <cell r="J142">
            <v>0</v>
          </cell>
        </row>
        <row r="143">
          <cell r="I143">
            <v>0</v>
          </cell>
          <cell r="J143">
            <v>0</v>
          </cell>
        </row>
        <row r="144">
          <cell r="I144">
            <v>0</v>
          </cell>
          <cell r="J144">
            <v>0</v>
          </cell>
        </row>
        <row r="146">
          <cell r="I146">
            <v>0</v>
          </cell>
          <cell r="J146">
            <v>0</v>
          </cell>
        </row>
        <row r="147">
          <cell r="I147">
            <v>0</v>
          </cell>
          <cell r="J147">
            <v>0</v>
          </cell>
        </row>
        <row r="149">
          <cell r="I149">
            <v>0</v>
          </cell>
          <cell r="J149">
            <v>0</v>
          </cell>
        </row>
        <row r="152">
          <cell r="I152">
            <v>0</v>
          </cell>
          <cell r="J152">
            <v>0</v>
          </cell>
        </row>
        <row r="155">
          <cell r="I155">
            <v>0</v>
          </cell>
          <cell r="J155">
            <v>0</v>
          </cell>
        </row>
        <row r="158">
          <cell r="I158">
            <v>0</v>
          </cell>
          <cell r="J158">
            <v>0</v>
          </cell>
        </row>
        <row r="161">
          <cell r="I161">
            <v>0</v>
          </cell>
          <cell r="J161">
            <v>0</v>
          </cell>
        </row>
        <row r="162">
          <cell r="I162">
            <v>0</v>
          </cell>
          <cell r="J162">
            <v>0</v>
          </cell>
        </row>
        <row r="164">
          <cell r="I164">
            <v>0</v>
          </cell>
          <cell r="J164">
            <v>0</v>
          </cell>
        </row>
        <row r="165">
          <cell r="I165">
            <v>0</v>
          </cell>
          <cell r="J165">
            <v>0</v>
          </cell>
        </row>
        <row r="167">
          <cell r="G167">
            <v>0</v>
          </cell>
          <cell r="H167">
            <v>0</v>
          </cell>
          <cell r="I167">
            <v>0</v>
          </cell>
          <cell r="J167">
            <v>0</v>
          </cell>
        </row>
        <row r="174">
          <cell r="C174">
            <v>0</v>
          </cell>
          <cell r="D174">
            <v>0</v>
          </cell>
          <cell r="E174">
            <v>0</v>
          </cell>
          <cell r="F174">
            <v>0</v>
          </cell>
          <cell r="G174">
            <v>0</v>
          </cell>
          <cell r="H174">
            <v>0</v>
          </cell>
          <cell r="I174">
            <v>0</v>
          </cell>
          <cell r="J174">
            <v>0</v>
          </cell>
          <cell r="K174">
            <v>0</v>
          </cell>
        </row>
        <row r="175">
          <cell r="C175"/>
          <cell r="D175"/>
          <cell r="E175"/>
          <cell r="F175"/>
          <cell r="G175"/>
          <cell r="H175"/>
          <cell r="I175"/>
          <cell r="J175"/>
          <cell r="K175"/>
        </row>
        <row r="176">
          <cell r="G176"/>
          <cell r="H176"/>
          <cell r="J176"/>
        </row>
        <row r="177">
          <cell r="G177"/>
          <cell r="H177"/>
          <cell r="J177"/>
        </row>
      </sheetData>
      <sheetData sheetId="8" refreshError="1">
        <row r="6">
          <cell r="C6"/>
        </row>
        <row r="12">
          <cell r="A12" t="str">
            <v>Total current assets</v>
          </cell>
        </row>
        <row r="25">
          <cell r="A25" t="str">
            <v>TOTAL ASSETS</v>
          </cell>
        </row>
        <row r="34">
          <cell r="A34" t="str">
            <v>Total current liabilities</v>
          </cell>
        </row>
        <row r="37">
          <cell r="A37" t="str">
            <v>Borrowing</v>
          </cell>
          <cell r="C37"/>
          <cell r="D37"/>
          <cell r="E37"/>
          <cell r="F37"/>
          <cell r="G37"/>
          <cell r="H37"/>
          <cell r="I37"/>
          <cell r="J37"/>
          <cell r="K37"/>
        </row>
        <row r="39">
          <cell r="G39">
            <v>0</v>
          </cell>
          <cell r="H39">
            <v>0</v>
          </cell>
          <cell r="J39">
            <v>0</v>
          </cell>
        </row>
        <row r="48">
          <cell r="A48" t="str">
            <v>TOTAL COMMUNITY WEALTH/EQUITY</v>
          </cell>
        </row>
      </sheetData>
      <sheetData sheetId="9" refreshError="1">
        <row r="6">
          <cell r="C6"/>
          <cell r="I6"/>
          <cell r="J6"/>
        </row>
        <row r="7">
          <cell r="I7"/>
          <cell r="J7"/>
        </row>
        <row r="8">
          <cell r="I8"/>
          <cell r="J8"/>
        </row>
        <row r="9">
          <cell r="I9"/>
          <cell r="J9"/>
        </row>
        <row r="10">
          <cell r="I10"/>
          <cell r="J10"/>
        </row>
        <row r="11">
          <cell r="I11"/>
          <cell r="J11"/>
        </row>
        <row r="12">
          <cell r="I12"/>
          <cell r="J12"/>
        </row>
        <row r="14">
          <cell r="I14"/>
          <cell r="J14"/>
        </row>
        <row r="15">
          <cell r="I15"/>
          <cell r="J15"/>
        </row>
        <row r="16">
          <cell r="I16"/>
          <cell r="J16"/>
        </row>
        <row r="17">
          <cell r="I17"/>
          <cell r="J17"/>
        </row>
        <row r="18">
          <cell r="I18">
            <v>0</v>
          </cell>
          <cell r="J18">
            <v>0</v>
          </cell>
        </row>
        <row r="22">
          <cell r="I22"/>
          <cell r="J22"/>
        </row>
        <row r="23">
          <cell r="I23"/>
          <cell r="J23"/>
        </row>
        <row r="24">
          <cell r="I24"/>
          <cell r="J24"/>
        </row>
        <row r="25">
          <cell r="I25"/>
          <cell r="J25"/>
        </row>
        <row r="27">
          <cell r="I27"/>
          <cell r="J27"/>
        </row>
        <row r="28">
          <cell r="I28">
            <v>0</v>
          </cell>
          <cell r="J28">
            <v>0</v>
          </cell>
        </row>
        <row r="32">
          <cell r="I32"/>
          <cell r="J32"/>
        </row>
        <row r="33">
          <cell r="A33" t="str">
            <v>Borrowing long term/refinancing</v>
          </cell>
          <cell r="C33"/>
          <cell r="D33"/>
          <cell r="E33"/>
          <cell r="F33"/>
          <cell r="G33"/>
          <cell r="H33"/>
          <cell r="I33"/>
          <cell r="J33"/>
          <cell r="K33"/>
        </row>
        <row r="34">
          <cell r="I34"/>
          <cell r="J34"/>
        </row>
        <row r="36">
          <cell r="I36"/>
          <cell r="J36"/>
        </row>
        <row r="37">
          <cell r="I37">
            <v>0</v>
          </cell>
          <cell r="J37">
            <v>0</v>
          </cell>
        </row>
        <row r="39">
          <cell r="I39">
            <v>0</v>
          </cell>
          <cell r="J39">
            <v>0</v>
          </cell>
        </row>
        <row r="40">
          <cell r="I40">
            <v>0</v>
          </cell>
          <cell r="J40">
            <v>0</v>
          </cell>
        </row>
        <row r="41">
          <cell r="C41">
            <v>0</v>
          </cell>
          <cell r="D41">
            <v>0</v>
          </cell>
          <cell r="E41">
            <v>0</v>
          </cell>
          <cell r="F41">
            <v>0</v>
          </cell>
          <cell r="G41">
            <v>0</v>
          </cell>
          <cell r="H41">
            <v>0</v>
          </cell>
          <cell r="I41">
            <v>0</v>
          </cell>
          <cell r="J41">
            <v>0</v>
          </cell>
          <cell r="K41">
            <v>0</v>
          </cell>
        </row>
      </sheetData>
      <sheetData sheetId="10" refreshError="1"/>
      <sheetData sheetId="11" refreshError="1"/>
      <sheetData sheetId="12" refreshError="1"/>
      <sheetData sheetId="13" refreshError="1">
        <row r="56">
          <cell r="C56">
            <v>0</v>
          </cell>
          <cell r="D56">
            <v>0</v>
          </cell>
          <cell r="E56">
            <v>0</v>
          </cell>
          <cell r="F56">
            <v>0</v>
          </cell>
          <cell r="G56">
            <v>0</v>
          </cell>
          <cell r="H56">
            <v>0</v>
          </cell>
          <cell r="I56">
            <v>0</v>
          </cell>
          <cell r="J56">
            <v>0</v>
          </cell>
          <cell r="K56">
            <v>0</v>
          </cell>
        </row>
      </sheetData>
      <sheetData sheetId="14" refreshError="1"/>
      <sheetData sheetId="15" refreshError="1"/>
      <sheetData sheetId="16" refreshError="1">
        <row r="8">
          <cell r="C8"/>
          <cell r="D8"/>
          <cell r="E8"/>
          <cell r="F8"/>
          <cell r="G8"/>
          <cell r="H8"/>
          <cell r="I8"/>
          <cell r="J8"/>
          <cell r="K8"/>
        </row>
        <row r="9">
          <cell r="C9"/>
          <cell r="D9"/>
          <cell r="E9"/>
          <cell r="F9"/>
          <cell r="G9"/>
          <cell r="H9"/>
          <cell r="I9"/>
          <cell r="J9"/>
          <cell r="K9"/>
        </row>
        <row r="10">
          <cell r="C10"/>
          <cell r="D10"/>
          <cell r="E10"/>
          <cell r="F10"/>
          <cell r="G10"/>
          <cell r="H10"/>
          <cell r="I10"/>
          <cell r="J10"/>
          <cell r="K10"/>
        </row>
        <row r="11">
          <cell r="C11"/>
          <cell r="D11"/>
          <cell r="E11"/>
          <cell r="F11"/>
          <cell r="G11"/>
          <cell r="H11"/>
          <cell r="I11"/>
          <cell r="J11"/>
          <cell r="K11"/>
        </row>
        <row r="13">
          <cell r="C13"/>
          <cell r="D13"/>
          <cell r="E13"/>
          <cell r="F13"/>
          <cell r="G13"/>
          <cell r="H13"/>
          <cell r="I13"/>
          <cell r="J13"/>
          <cell r="K13"/>
        </row>
        <row r="14">
          <cell r="C14"/>
          <cell r="D14"/>
          <cell r="E14"/>
          <cell r="F14"/>
          <cell r="G14"/>
          <cell r="H14"/>
          <cell r="I14"/>
          <cell r="J14"/>
          <cell r="K14"/>
        </row>
        <row r="15">
          <cell r="C15"/>
          <cell r="D15"/>
          <cell r="E15"/>
          <cell r="F15"/>
          <cell r="G15"/>
          <cell r="H15"/>
          <cell r="I15"/>
          <cell r="J15"/>
          <cell r="K15"/>
        </row>
        <row r="17">
          <cell r="C17"/>
          <cell r="D17"/>
          <cell r="E17"/>
          <cell r="F17"/>
          <cell r="G17"/>
          <cell r="H17"/>
          <cell r="I17"/>
          <cell r="J17"/>
          <cell r="K17"/>
        </row>
        <row r="18">
          <cell r="C18"/>
          <cell r="D18"/>
          <cell r="E18"/>
          <cell r="F18"/>
          <cell r="G18"/>
          <cell r="H18"/>
          <cell r="I18"/>
          <cell r="J18"/>
          <cell r="K18"/>
        </row>
        <row r="19">
          <cell r="C19"/>
          <cell r="D19"/>
          <cell r="E19"/>
          <cell r="F19"/>
          <cell r="G19"/>
          <cell r="H19"/>
          <cell r="I19"/>
          <cell r="J19"/>
          <cell r="K19"/>
        </row>
        <row r="20">
          <cell r="C20"/>
          <cell r="D20"/>
          <cell r="E20"/>
          <cell r="F20"/>
          <cell r="G20"/>
          <cell r="H20"/>
          <cell r="I20"/>
          <cell r="J20"/>
          <cell r="K20"/>
        </row>
        <row r="21">
          <cell r="C21"/>
          <cell r="D21"/>
          <cell r="E21"/>
          <cell r="F21"/>
          <cell r="G21"/>
          <cell r="H21"/>
          <cell r="I21"/>
          <cell r="J21"/>
          <cell r="K21"/>
        </row>
        <row r="22">
          <cell r="C22"/>
          <cell r="D22"/>
          <cell r="E22"/>
          <cell r="F22"/>
          <cell r="G22"/>
          <cell r="H22"/>
          <cell r="I22"/>
          <cell r="J22"/>
          <cell r="K22"/>
        </row>
        <row r="23">
          <cell r="C23"/>
          <cell r="D23"/>
          <cell r="E23"/>
          <cell r="F23"/>
          <cell r="G23"/>
          <cell r="H23"/>
          <cell r="I23"/>
          <cell r="J23"/>
          <cell r="K23"/>
        </row>
        <row r="24">
          <cell r="C24"/>
          <cell r="D24"/>
          <cell r="E24"/>
          <cell r="F24"/>
          <cell r="G24"/>
          <cell r="H24"/>
          <cell r="I24"/>
          <cell r="J24"/>
          <cell r="K24"/>
        </row>
        <row r="25">
          <cell r="C25"/>
          <cell r="D25"/>
          <cell r="E25"/>
          <cell r="F25"/>
          <cell r="G25"/>
          <cell r="H25"/>
          <cell r="I25"/>
          <cell r="J25"/>
          <cell r="K25"/>
        </row>
        <row r="27">
          <cell r="C27"/>
          <cell r="D27"/>
          <cell r="E27"/>
          <cell r="F27"/>
          <cell r="G27"/>
          <cell r="H27"/>
          <cell r="I27"/>
          <cell r="J27"/>
          <cell r="K27"/>
        </row>
        <row r="28">
          <cell r="C28"/>
          <cell r="D28"/>
          <cell r="E28"/>
          <cell r="F28"/>
          <cell r="G28"/>
          <cell r="H28"/>
          <cell r="I28"/>
          <cell r="J28"/>
          <cell r="K28"/>
        </row>
        <row r="29">
          <cell r="C29"/>
          <cell r="D29"/>
          <cell r="E29"/>
          <cell r="F29"/>
          <cell r="G29"/>
          <cell r="H29"/>
          <cell r="I29"/>
          <cell r="J29"/>
          <cell r="K29"/>
        </row>
        <row r="30">
          <cell r="C30"/>
          <cell r="D30"/>
          <cell r="E30"/>
          <cell r="F30"/>
          <cell r="G30"/>
          <cell r="H30"/>
          <cell r="I30"/>
          <cell r="J30"/>
          <cell r="K30"/>
        </row>
        <row r="31">
          <cell r="C31"/>
          <cell r="D31"/>
          <cell r="E31"/>
          <cell r="F31"/>
          <cell r="G31"/>
          <cell r="H31"/>
          <cell r="I31"/>
          <cell r="J31"/>
          <cell r="K31"/>
        </row>
        <row r="32">
          <cell r="C32"/>
          <cell r="D32"/>
          <cell r="E32"/>
          <cell r="F32"/>
          <cell r="G32"/>
          <cell r="H32"/>
          <cell r="I32"/>
          <cell r="J32"/>
          <cell r="K32"/>
        </row>
        <row r="33">
          <cell r="C33"/>
          <cell r="D33"/>
          <cell r="E33"/>
          <cell r="F33"/>
          <cell r="G33"/>
          <cell r="H33"/>
          <cell r="I33"/>
          <cell r="J33"/>
          <cell r="K33"/>
        </row>
        <row r="34">
          <cell r="C34"/>
          <cell r="D34"/>
          <cell r="E34"/>
          <cell r="F34"/>
          <cell r="G34"/>
          <cell r="H34"/>
          <cell r="I34"/>
          <cell r="J34"/>
          <cell r="K34"/>
        </row>
        <row r="35">
          <cell r="C35"/>
          <cell r="D35"/>
          <cell r="E35"/>
          <cell r="F35"/>
          <cell r="G35"/>
          <cell r="H35"/>
          <cell r="I35"/>
          <cell r="J35"/>
          <cell r="K35"/>
        </row>
        <row r="36">
          <cell r="C36"/>
          <cell r="D36"/>
          <cell r="E36"/>
          <cell r="F36"/>
          <cell r="G36"/>
          <cell r="H36"/>
          <cell r="I36"/>
          <cell r="J36"/>
          <cell r="K36"/>
        </row>
        <row r="38">
          <cell r="C38"/>
          <cell r="D38"/>
          <cell r="E38"/>
          <cell r="F38"/>
          <cell r="G38"/>
          <cell r="H38"/>
          <cell r="I38"/>
          <cell r="J38"/>
          <cell r="K38"/>
        </row>
        <row r="39">
          <cell r="C39"/>
          <cell r="D39"/>
          <cell r="E39"/>
          <cell r="F39"/>
          <cell r="G39"/>
          <cell r="H39"/>
          <cell r="I39"/>
          <cell r="J39"/>
          <cell r="K39"/>
        </row>
        <row r="40">
          <cell r="C40"/>
          <cell r="D40"/>
          <cell r="E40"/>
          <cell r="F40"/>
          <cell r="G40"/>
          <cell r="H40"/>
          <cell r="I40"/>
          <cell r="J40"/>
          <cell r="K40"/>
        </row>
        <row r="41">
          <cell r="C41"/>
          <cell r="D41"/>
          <cell r="E41"/>
          <cell r="F41"/>
          <cell r="G41"/>
          <cell r="H41"/>
          <cell r="I41"/>
          <cell r="J41"/>
          <cell r="K41"/>
        </row>
        <row r="42">
          <cell r="C42"/>
          <cell r="D42"/>
          <cell r="E42"/>
          <cell r="F42"/>
          <cell r="G42"/>
          <cell r="H42"/>
          <cell r="I42"/>
          <cell r="J42"/>
          <cell r="K42"/>
        </row>
        <row r="43">
          <cell r="C43"/>
          <cell r="D43"/>
          <cell r="E43"/>
          <cell r="F43"/>
          <cell r="G43"/>
          <cell r="H43"/>
          <cell r="I43"/>
          <cell r="J43"/>
          <cell r="K43"/>
        </row>
        <row r="45">
          <cell r="C45"/>
          <cell r="D45"/>
          <cell r="E45"/>
          <cell r="F45"/>
          <cell r="G45"/>
          <cell r="H45"/>
          <cell r="I45"/>
          <cell r="J45"/>
          <cell r="K45"/>
        </row>
        <row r="46">
          <cell r="C46"/>
          <cell r="D46"/>
          <cell r="E46"/>
          <cell r="F46"/>
          <cell r="G46"/>
          <cell r="H46"/>
          <cell r="I46"/>
          <cell r="J46"/>
          <cell r="K46"/>
        </row>
        <row r="47">
          <cell r="C47"/>
          <cell r="D47"/>
          <cell r="E47"/>
          <cell r="F47"/>
          <cell r="G47"/>
          <cell r="H47"/>
          <cell r="I47"/>
          <cell r="J47"/>
          <cell r="K47"/>
        </row>
        <row r="48">
          <cell r="C48"/>
          <cell r="D48"/>
          <cell r="E48"/>
          <cell r="F48"/>
          <cell r="G48"/>
          <cell r="H48"/>
          <cell r="I48"/>
          <cell r="J48"/>
          <cell r="K48"/>
        </row>
        <row r="49">
          <cell r="C49"/>
          <cell r="D49"/>
          <cell r="E49"/>
          <cell r="F49"/>
          <cell r="G49"/>
          <cell r="H49"/>
          <cell r="I49"/>
          <cell r="J49"/>
          <cell r="K49"/>
        </row>
        <row r="50">
          <cell r="C50"/>
          <cell r="D50"/>
          <cell r="E50"/>
          <cell r="F50"/>
          <cell r="G50"/>
          <cell r="H50"/>
          <cell r="I50"/>
          <cell r="J50"/>
          <cell r="K50"/>
        </row>
        <row r="51">
          <cell r="C51"/>
          <cell r="D51"/>
          <cell r="E51"/>
          <cell r="F51"/>
          <cell r="G51"/>
          <cell r="H51"/>
          <cell r="I51"/>
          <cell r="J51"/>
          <cell r="K51"/>
        </row>
        <row r="53">
          <cell r="C53"/>
          <cell r="D53"/>
          <cell r="E53"/>
          <cell r="F53"/>
          <cell r="G53"/>
          <cell r="H53"/>
          <cell r="I53"/>
          <cell r="J53"/>
          <cell r="K53"/>
        </row>
        <row r="54">
          <cell r="C54"/>
          <cell r="D54"/>
          <cell r="E54"/>
          <cell r="F54"/>
          <cell r="G54"/>
          <cell r="H54"/>
          <cell r="I54"/>
          <cell r="J54"/>
          <cell r="K54"/>
        </row>
        <row r="55">
          <cell r="C55"/>
          <cell r="D55"/>
          <cell r="E55"/>
          <cell r="F55"/>
          <cell r="G55"/>
          <cell r="H55"/>
          <cell r="I55"/>
          <cell r="J55"/>
          <cell r="K55"/>
        </row>
        <row r="56">
          <cell r="C56"/>
          <cell r="D56"/>
          <cell r="E56"/>
          <cell r="F56"/>
          <cell r="G56"/>
          <cell r="H56"/>
          <cell r="I56"/>
          <cell r="J56"/>
          <cell r="K56"/>
        </row>
        <row r="57">
          <cell r="C57"/>
          <cell r="D57"/>
          <cell r="E57"/>
          <cell r="F57"/>
          <cell r="G57"/>
          <cell r="H57"/>
          <cell r="I57"/>
          <cell r="J57"/>
          <cell r="K57"/>
        </row>
        <row r="58">
          <cell r="C58"/>
          <cell r="D58"/>
          <cell r="E58"/>
          <cell r="F58"/>
          <cell r="G58"/>
          <cell r="H58"/>
          <cell r="I58"/>
          <cell r="J58"/>
          <cell r="K58"/>
        </row>
        <row r="59">
          <cell r="C59"/>
          <cell r="D59"/>
          <cell r="E59"/>
          <cell r="F59"/>
          <cell r="G59"/>
          <cell r="H59"/>
          <cell r="I59"/>
          <cell r="J59"/>
          <cell r="K59"/>
        </row>
        <row r="60">
          <cell r="C60"/>
          <cell r="D60"/>
          <cell r="E60"/>
          <cell r="F60"/>
          <cell r="G60"/>
          <cell r="H60"/>
          <cell r="I60"/>
          <cell r="J60"/>
          <cell r="K60"/>
        </row>
        <row r="61">
          <cell r="C61"/>
          <cell r="D61"/>
          <cell r="E61"/>
          <cell r="F61"/>
          <cell r="G61"/>
          <cell r="H61"/>
          <cell r="I61"/>
          <cell r="J61"/>
          <cell r="K61"/>
        </row>
        <row r="63">
          <cell r="C63"/>
          <cell r="D63"/>
          <cell r="E63"/>
          <cell r="F63"/>
          <cell r="G63"/>
          <cell r="H63"/>
          <cell r="I63"/>
          <cell r="J63"/>
          <cell r="K63"/>
        </row>
        <row r="64">
          <cell r="C64"/>
          <cell r="D64"/>
          <cell r="E64"/>
          <cell r="F64"/>
          <cell r="G64"/>
          <cell r="H64"/>
          <cell r="I64"/>
          <cell r="J64"/>
          <cell r="K64"/>
        </row>
        <row r="65">
          <cell r="C65"/>
          <cell r="D65"/>
          <cell r="E65"/>
          <cell r="F65"/>
          <cell r="G65"/>
          <cell r="H65"/>
          <cell r="I65"/>
          <cell r="J65"/>
          <cell r="K65"/>
        </row>
        <row r="66">
          <cell r="C66"/>
          <cell r="D66"/>
          <cell r="E66"/>
          <cell r="F66"/>
          <cell r="G66"/>
          <cell r="H66"/>
          <cell r="I66"/>
          <cell r="J66"/>
          <cell r="K66"/>
        </row>
        <row r="67">
          <cell r="C67"/>
          <cell r="D67"/>
          <cell r="E67"/>
          <cell r="F67"/>
          <cell r="G67"/>
          <cell r="H67"/>
          <cell r="I67"/>
          <cell r="J67"/>
          <cell r="K67"/>
        </row>
        <row r="69">
          <cell r="C69"/>
          <cell r="D69"/>
          <cell r="E69"/>
          <cell r="F69"/>
          <cell r="G69"/>
          <cell r="H69"/>
          <cell r="I69"/>
          <cell r="J69"/>
          <cell r="K69"/>
        </row>
        <row r="70">
          <cell r="C70"/>
          <cell r="D70"/>
          <cell r="E70"/>
          <cell r="F70"/>
          <cell r="G70"/>
          <cell r="H70"/>
          <cell r="I70"/>
          <cell r="J70"/>
          <cell r="K70"/>
        </row>
        <row r="71">
          <cell r="C71"/>
          <cell r="D71"/>
          <cell r="E71"/>
          <cell r="F71"/>
          <cell r="G71"/>
          <cell r="H71"/>
          <cell r="I71"/>
          <cell r="J71"/>
          <cell r="K71"/>
        </row>
        <row r="72">
          <cell r="C72"/>
          <cell r="D72"/>
          <cell r="E72"/>
          <cell r="F72"/>
          <cell r="G72"/>
          <cell r="H72"/>
          <cell r="I72"/>
          <cell r="J72"/>
          <cell r="K72"/>
        </row>
        <row r="76">
          <cell r="C76"/>
          <cell r="D76"/>
          <cell r="E76"/>
          <cell r="F76"/>
          <cell r="G76"/>
          <cell r="H76"/>
          <cell r="I76"/>
          <cell r="J76"/>
          <cell r="K76"/>
        </row>
        <row r="77">
          <cell r="C77"/>
          <cell r="D77"/>
          <cell r="E77"/>
          <cell r="F77"/>
          <cell r="G77"/>
          <cell r="H77"/>
          <cell r="I77"/>
          <cell r="J77"/>
          <cell r="K77"/>
        </row>
        <row r="78">
          <cell r="C78"/>
          <cell r="D78"/>
          <cell r="E78"/>
          <cell r="F78"/>
          <cell r="G78"/>
          <cell r="H78"/>
          <cell r="I78"/>
          <cell r="J78"/>
          <cell r="K78"/>
        </row>
        <row r="79">
          <cell r="C79"/>
          <cell r="D79"/>
          <cell r="E79"/>
          <cell r="F79"/>
          <cell r="G79"/>
          <cell r="H79"/>
          <cell r="I79"/>
          <cell r="J79"/>
          <cell r="K79"/>
        </row>
        <row r="80">
          <cell r="C80"/>
          <cell r="D80"/>
          <cell r="E80"/>
          <cell r="F80"/>
          <cell r="G80"/>
          <cell r="H80"/>
          <cell r="I80"/>
          <cell r="J80"/>
          <cell r="K80"/>
        </row>
        <row r="81">
          <cell r="C81"/>
          <cell r="D81"/>
          <cell r="E81"/>
          <cell r="F81"/>
          <cell r="G81"/>
          <cell r="H81"/>
          <cell r="I81"/>
          <cell r="J81"/>
          <cell r="K81"/>
        </row>
        <row r="82">
          <cell r="C82"/>
          <cell r="D82"/>
          <cell r="E82"/>
          <cell r="F82"/>
          <cell r="G82"/>
          <cell r="H82"/>
          <cell r="I82"/>
          <cell r="J82"/>
          <cell r="K82"/>
        </row>
        <row r="83">
          <cell r="C83"/>
          <cell r="D83"/>
          <cell r="E83"/>
          <cell r="F83"/>
          <cell r="G83"/>
          <cell r="H83"/>
          <cell r="I83"/>
          <cell r="J83"/>
          <cell r="K83"/>
        </row>
        <row r="84">
          <cell r="C84"/>
          <cell r="D84"/>
          <cell r="E84"/>
          <cell r="F84"/>
          <cell r="G84"/>
          <cell r="H84"/>
          <cell r="I84"/>
          <cell r="J84"/>
          <cell r="K84"/>
        </row>
        <row r="85">
          <cell r="C85"/>
          <cell r="D85"/>
          <cell r="E85"/>
          <cell r="F85"/>
          <cell r="G85"/>
          <cell r="H85"/>
          <cell r="I85"/>
          <cell r="J85"/>
          <cell r="K85"/>
        </row>
        <row r="86">
          <cell r="C86"/>
          <cell r="D86"/>
          <cell r="E86"/>
          <cell r="F86"/>
          <cell r="G86"/>
          <cell r="H86"/>
          <cell r="I86"/>
          <cell r="J86"/>
          <cell r="K86"/>
        </row>
        <row r="87">
          <cell r="C87"/>
          <cell r="D87"/>
          <cell r="E87"/>
          <cell r="F87"/>
          <cell r="G87"/>
          <cell r="H87"/>
          <cell r="I87"/>
          <cell r="J87"/>
          <cell r="K87"/>
        </row>
        <row r="88">
          <cell r="C88"/>
          <cell r="D88"/>
          <cell r="E88"/>
          <cell r="F88"/>
          <cell r="G88"/>
          <cell r="H88"/>
          <cell r="I88"/>
          <cell r="J88"/>
          <cell r="K88"/>
        </row>
        <row r="89">
          <cell r="C89"/>
          <cell r="D89"/>
          <cell r="E89"/>
          <cell r="F89"/>
          <cell r="G89"/>
          <cell r="H89"/>
          <cell r="I89"/>
          <cell r="J89"/>
          <cell r="K89"/>
        </row>
        <row r="90">
          <cell r="C90"/>
          <cell r="D90"/>
          <cell r="E90"/>
          <cell r="F90"/>
          <cell r="G90"/>
          <cell r="H90"/>
          <cell r="I90"/>
          <cell r="J90"/>
          <cell r="K90"/>
        </row>
        <row r="91">
          <cell r="C91"/>
          <cell r="D91"/>
          <cell r="E91"/>
          <cell r="F91"/>
          <cell r="G91"/>
          <cell r="H91"/>
          <cell r="I91"/>
          <cell r="J91"/>
          <cell r="K91"/>
        </row>
        <row r="92">
          <cell r="C92"/>
          <cell r="D92"/>
          <cell r="E92"/>
          <cell r="F92"/>
          <cell r="G92"/>
          <cell r="H92"/>
          <cell r="I92"/>
          <cell r="J92"/>
          <cell r="K92"/>
        </row>
        <row r="93">
          <cell r="C93"/>
          <cell r="D93"/>
          <cell r="E93"/>
          <cell r="F93"/>
          <cell r="G93"/>
          <cell r="H93"/>
          <cell r="I93"/>
          <cell r="J93"/>
          <cell r="K93"/>
        </row>
        <row r="94">
          <cell r="C94"/>
          <cell r="D94"/>
          <cell r="E94"/>
          <cell r="F94"/>
          <cell r="G94"/>
          <cell r="H94"/>
          <cell r="I94"/>
          <cell r="J94"/>
          <cell r="K94"/>
        </row>
        <row r="95">
          <cell r="C95"/>
          <cell r="D95"/>
          <cell r="E95"/>
          <cell r="F95"/>
          <cell r="G95"/>
          <cell r="H95"/>
          <cell r="I95"/>
          <cell r="J95"/>
          <cell r="K95"/>
        </row>
        <row r="96">
          <cell r="C96"/>
          <cell r="D96"/>
          <cell r="E96"/>
          <cell r="F96"/>
          <cell r="G96"/>
          <cell r="H96"/>
          <cell r="I96"/>
          <cell r="J96"/>
          <cell r="K96"/>
        </row>
        <row r="97">
          <cell r="C97"/>
          <cell r="D97"/>
          <cell r="E97"/>
          <cell r="F97"/>
          <cell r="G97"/>
          <cell r="H97"/>
          <cell r="I97"/>
          <cell r="J97"/>
          <cell r="K97"/>
        </row>
        <row r="99">
          <cell r="C99"/>
          <cell r="D99"/>
          <cell r="E99"/>
          <cell r="F99"/>
          <cell r="G99"/>
          <cell r="H99"/>
          <cell r="I99"/>
          <cell r="J99"/>
          <cell r="K99"/>
        </row>
        <row r="100">
          <cell r="C100"/>
          <cell r="D100"/>
          <cell r="E100"/>
          <cell r="F100"/>
          <cell r="G100"/>
          <cell r="H100"/>
          <cell r="I100"/>
          <cell r="J100"/>
          <cell r="K100"/>
        </row>
        <row r="101">
          <cell r="C101"/>
          <cell r="D101"/>
          <cell r="E101"/>
          <cell r="F101"/>
          <cell r="G101"/>
          <cell r="H101"/>
          <cell r="I101"/>
          <cell r="J101"/>
          <cell r="K101"/>
        </row>
        <row r="104">
          <cell r="C104"/>
          <cell r="D104"/>
          <cell r="E104"/>
          <cell r="F104"/>
          <cell r="G104"/>
          <cell r="H104"/>
          <cell r="I104"/>
          <cell r="J104"/>
          <cell r="K104"/>
        </row>
        <row r="105">
          <cell r="C105"/>
          <cell r="D105"/>
          <cell r="E105"/>
          <cell r="F105"/>
          <cell r="G105"/>
          <cell r="H105"/>
          <cell r="I105"/>
          <cell r="J105"/>
          <cell r="K105"/>
        </row>
        <row r="106">
          <cell r="C106"/>
          <cell r="D106"/>
          <cell r="E106"/>
          <cell r="F106"/>
          <cell r="G106"/>
          <cell r="H106"/>
          <cell r="I106"/>
          <cell r="J106"/>
          <cell r="K106"/>
        </row>
        <row r="107">
          <cell r="C107"/>
          <cell r="D107"/>
          <cell r="E107"/>
          <cell r="F107"/>
          <cell r="G107"/>
          <cell r="H107"/>
          <cell r="I107"/>
          <cell r="J107"/>
          <cell r="K107"/>
        </row>
        <row r="108">
          <cell r="C108"/>
          <cell r="D108"/>
          <cell r="E108"/>
          <cell r="F108"/>
          <cell r="G108"/>
          <cell r="H108"/>
          <cell r="I108"/>
          <cell r="J108"/>
          <cell r="K108"/>
        </row>
        <row r="112">
          <cell r="C112"/>
          <cell r="D112"/>
          <cell r="E112"/>
          <cell r="F112"/>
          <cell r="G112"/>
          <cell r="H112"/>
          <cell r="I112"/>
          <cell r="J112"/>
          <cell r="K112"/>
        </row>
        <row r="113">
          <cell r="C113"/>
          <cell r="D113"/>
          <cell r="E113"/>
          <cell r="F113"/>
          <cell r="G113"/>
          <cell r="H113"/>
          <cell r="I113"/>
          <cell r="J113"/>
          <cell r="K113"/>
        </row>
        <row r="115">
          <cell r="C115"/>
          <cell r="D115"/>
          <cell r="E115"/>
          <cell r="F115"/>
          <cell r="G115"/>
          <cell r="H115"/>
          <cell r="I115"/>
          <cell r="J115"/>
          <cell r="K115"/>
        </row>
        <row r="120">
          <cell r="C120"/>
          <cell r="D120"/>
          <cell r="E120"/>
          <cell r="F120"/>
          <cell r="G120"/>
          <cell r="H120"/>
          <cell r="I120"/>
          <cell r="J120"/>
          <cell r="K120"/>
        </row>
        <row r="121">
          <cell r="C121"/>
          <cell r="D121"/>
          <cell r="E121"/>
          <cell r="F121"/>
          <cell r="G121"/>
          <cell r="H121"/>
          <cell r="I121"/>
          <cell r="J121"/>
          <cell r="K121"/>
        </row>
        <row r="122">
          <cell r="C122"/>
          <cell r="D122"/>
          <cell r="E122"/>
          <cell r="F122"/>
          <cell r="G122"/>
          <cell r="H122"/>
          <cell r="I122"/>
          <cell r="J122"/>
          <cell r="K122"/>
        </row>
        <row r="123">
          <cell r="C123"/>
          <cell r="D123"/>
          <cell r="E123"/>
          <cell r="F123"/>
          <cell r="G123"/>
          <cell r="H123"/>
          <cell r="I123"/>
          <cell r="J123"/>
          <cell r="K123"/>
        </row>
        <row r="124">
          <cell r="C124"/>
          <cell r="D124"/>
          <cell r="E124"/>
          <cell r="F124"/>
          <cell r="G124"/>
          <cell r="H124"/>
          <cell r="I124"/>
          <cell r="J124"/>
          <cell r="K124"/>
        </row>
        <row r="125">
          <cell r="C125"/>
          <cell r="D125"/>
          <cell r="E125"/>
          <cell r="F125"/>
          <cell r="G125"/>
          <cell r="H125"/>
          <cell r="I125"/>
          <cell r="J125"/>
          <cell r="K125"/>
        </row>
        <row r="126">
          <cell r="C126"/>
          <cell r="D126"/>
          <cell r="E126"/>
          <cell r="F126"/>
          <cell r="G126"/>
          <cell r="H126"/>
          <cell r="I126"/>
          <cell r="J126"/>
          <cell r="K126"/>
        </row>
        <row r="127">
          <cell r="C127"/>
          <cell r="D127"/>
          <cell r="E127"/>
          <cell r="F127"/>
          <cell r="G127"/>
          <cell r="H127"/>
          <cell r="I127"/>
          <cell r="J127"/>
          <cell r="K127"/>
        </row>
        <row r="128">
          <cell r="C128"/>
          <cell r="D128"/>
          <cell r="E128"/>
          <cell r="F128"/>
          <cell r="G128"/>
          <cell r="H128"/>
          <cell r="I128"/>
          <cell r="J128"/>
          <cell r="K128"/>
        </row>
        <row r="129">
          <cell r="C129"/>
          <cell r="D129"/>
          <cell r="E129"/>
          <cell r="F129"/>
          <cell r="G129"/>
          <cell r="H129"/>
          <cell r="I129"/>
          <cell r="J129"/>
          <cell r="K129"/>
        </row>
        <row r="130">
          <cell r="C130"/>
          <cell r="D130"/>
          <cell r="E130"/>
          <cell r="F130"/>
          <cell r="G130"/>
          <cell r="H130"/>
          <cell r="I130"/>
          <cell r="J130"/>
          <cell r="K130"/>
        </row>
        <row r="132">
          <cell r="C132"/>
          <cell r="D132"/>
          <cell r="E132"/>
          <cell r="F132"/>
          <cell r="G132"/>
          <cell r="H132"/>
          <cell r="I132"/>
          <cell r="J132"/>
          <cell r="K132"/>
        </row>
        <row r="133">
          <cell r="C133"/>
          <cell r="D133"/>
          <cell r="E133"/>
          <cell r="F133"/>
          <cell r="G133"/>
          <cell r="H133"/>
          <cell r="I133"/>
          <cell r="J133"/>
          <cell r="K133"/>
        </row>
        <row r="134">
          <cell r="C134"/>
          <cell r="D134"/>
          <cell r="E134"/>
          <cell r="F134"/>
          <cell r="G134"/>
          <cell r="H134"/>
          <cell r="I134"/>
          <cell r="J134"/>
          <cell r="K134"/>
        </row>
        <row r="137">
          <cell r="C137"/>
          <cell r="D137"/>
          <cell r="E137"/>
          <cell r="F137"/>
          <cell r="G137"/>
          <cell r="H137"/>
          <cell r="I137"/>
          <cell r="J137"/>
          <cell r="K137"/>
        </row>
        <row r="140">
          <cell r="C140"/>
          <cell r="D140"/>
          <cell r="E140"/>
          <cell r="F140"/>
          <cell r="G140"/>
          <cell r="H140"/>
          <cell r="I140"/>
          <cell r="J140"/>
          <cell r="K140"/>
        </row>
        <row r="142">
          <cell r="C142"/>
          <cell r="D142"/>
          <cell r="E142"/>
          <cell r="F142"/>
          <cell r="G142"/>
          <cell r="H142"/>
          <cell r="I142"/>
          <cell r="J142"/>
          <cell r="K142"/>
        </row>
        <row r="143">
          <cell r="C143"/>
          <cell r="D143"/>
          <cell r="E143"/>
          <cell r="F143"/>
          <cell r="G143"/>
          <cell r="H143"/>
          <cell r="I143"/>
          <cell r="J143"/>
          <cell r="K143"/>
        </row>
        <row r="144">
          <cell r="C144"/>
          <cell r="D144"/>
          <cell r="E144"/>
          <cell r="F144"/>
          <cell r="G144"/>
          <cell r="H144"/>
          <cell r="I144"/>
          <cell r="J144"/>
          <cell r="K144"/>
        </row>
        <row r="146">
          <cell r="C146"/>
          <cell r="D146"/>
          <cell r="E146"/>
          <cell r="F146"/>
          <cell r="G146"/>
          <cell r="H146"/>
          <cell r="I146"/>
          <cell r="J146"/>
          <cell r="K146"/>
        </row>
        <row r="147">
          <cell r="C147"/>
          <cell r="D147"/>
          <cell r="E147"/>
          <cell r="F147"/>
          <cell r="G147"/>
          <cell r="H147"/>
          <cell r="I147"/>
          <cell r="J147"/>
          <cell r="K147"/>
        </row>
        <row r="162">
          <cell r="C162"/>
          <cell r="D162"/>
          <cell r="E162"/>
          <cell r="F162"/>
          <cell r="G162"/>
          <cell r="H162"/>
          <cell r="I162"/>
          <cell r="J162"/>
          <cell r="K162"/>
        </row>
        <row r="165">
          <cell r="C165"/>
          <cell r="D165"/>
          <cell r="E165"/>
          <cell r="F165"/>
          <cell r="G165"/>
          <cell r="H165"/>
          <cell r="I165"/>
          <cell r="J165"/>
          <cell r="K165"/>
        </row>
        <row r="167">
          <cell r="D167">
            <v>0</v>
          </cell>
          <cell r="E167">
            <v>0</v>
          </cell>
          <cell r="F167">
            <v>0</v>
          </cell>
          <cell r="G167">
            <v>0</v>
          </cell>
          <cell r="H167">
            <v>0</v>
          </cell>
          <cell r="I167">
            <v>0</v>
          </cell>
          <cell r="J167">
            <v>0</v>
          </cell>
          <cell r="K167">
            <v>0</v>
          </cell>
        </row>
      </sheetData>
      <sheetData sheetId="17" refreshError="1">
        <row r="8">
          <cell r="C8"/>
          <cell r="D8"/>
          <cell r="E8"/>
          <cell r="F8"/>
          <cell r="G8"/>
          <cell r="H8"/>
          <cell r="I8"/>
          <cell r="J8"/>
          <cell r="K8"/>
        </row>
        <row r="9">
          <cell r="C9"/>
          <cell r="D9"/>
          <cell r="E9"/>
          <cell r="F9"/>
          <cell r="G9"/>
          <cell r="H9"/>
          <cell r="I9"/>
          <cell r="J9"/>
          <cell r="K9"/>
        </row>
        <row r="10">
          <cell r="C10"/>
          <cell r="D10"/>
          <cell r="E10"/>
          <cell r="F10"/>
          <cell r="G10"/>
          <cell r="H10"/>
          <cell r="I10"/>
          <cell r="J10"/>
          <cell r="K10"/>
        </row>
        <row r="11">
          <cell r="C11"/>
          <cell r="D11"/>
          <cell r="E11"/>
          <cell r="F11"/>
          <cell r="G11"/>
          <cell r="H11"/>
          <cell r="I11"/>
          <cell r="J11"/>
          <cell r="K11"/>
        </row>
        <row r="13">
          <cell r="C13"/>
          <cell r="D13"/>
          <cell r="E13"/>
          <cell r="F13"/>
          <cell r="G13"/>
          <cell r="H13"/>
          <cell r="I13"/>
          <cell r="J13"/>
          <cell r="K13"/>
        </row>
        <row r="14">
          <cell r="C14"/>
          <cell r="D14"/>
          <cell r="E14"/>
          <cell r="F14"/>
          <cell r="G14"/>
          <cell r="H14"/>
          <cell r="I14"/>
          <cell r="J14"/>
          <cell r="K14"/>
        </row>
        <row r="15">
          <cell r="C15"/>
          <cell r="D15"/>
          <cell r="E15"/>
          <cell r="F15"/>
          <cell r="G15"/>
          <cell r="H15"/>
          <cell r="I15"/>
          <cell r="J15"/>
          <cell r="K15"/>
        </row>
        <row r="17">
          <cell r="C17"/>
          <cell r="D17"/>
          <cell r="E17"/>
          <cell r="F17"/>
          <cell r="G17"/>
          <cell r="H17"/>
          <cell r="I17"/>
          <cell r="J17"/>
          <cell r="K17"/>
        </row>
        <row r="18">
          <cell r="C18"/>
          <cell r="D18"/>
          <cell r="E18"/>
          <cell r="F18"/>
          <cell r="G18"/>
          <cell r="H18"/>
          <cell r="I18"/>
          <cell r="J18"/>
          <cell r="K18"/>
        </row>
        <row r="19">
          <cell r="C19"/>
          <cell r="D19"/>
          <cell r="E19"/>
          <cell r="F19"/>
          <cell r="G19"/>
          <cell r="H19"/>
          <cell r="I19"/>
          <cell r="J19"/>
          <cell r="K19"/>
        </row>
        <row r="20">
          <cell r="C20"/>
          <cell r="D20"/>
          <cell r="E20"/>
          <cell r="F20"/>
          <cell r="G20"/>
          <cell r="H20"/>
          <cell r="I20"/>
          <cell r="J20"/>
          <cell r="K20"/>
        </row>
        <row r="21">
          <cell r="C21"/>
          <cell r="D21"/>
          <cell r="E21"/>
          <cell r="F21"/>
          <cell r="G21"/>
          <cell r="H21"/>
          <cell r="I21"/>
          <cell r="J21"/>
          <cell r="K21"/>
        </row>
        <row r="22">
          <cell r="C22"/>
          <cell r="D22"/>
          <cell r="E22"/>
          <cell r="F22"/>
          <cell r="G22"/>
          <cell r="H22"/>
          <cell r="I22"/>
          <cell r="J22"/>
          <cell r="K22"/>
        </row>
        <row r="23">
          <cell r="C23"/>
          <cell r="D23"/>
          <cell r="E23"/>
          <cell r="F23"/>
          <cell r="G23"/>
          <cell r="H23"/>
          <cell r="I23"/>
          <cell r="J23"/>
          <cell r="K23"/>
        </row>
        <row r="24">
          <cell r="C24"/>
          <cell r="D24"/>
          <cell r="E24"/>
          <cell r="F24"/>
          <cell r="G24"/>
          <cell r="H24"/>
          <cell r="I24"/>
          <cell r="J24"/>
          <cell r="K24"/>
        </row>
        <row r="25">
          <cell r="C25"/>
          <cell r="D25"/>
          <cell r="E25"/>
          <cell r="F25"/>
          <cell r="G25"/>
          <cell r="H25"/>
          <cell r="I25"/>
          <cell r="J25"/>
          <cell r="K25"/>
        </row>
        <row r="27">
          <cell r="C27"/>
          <cell r="D27"/>
          <cell r="E27"/>
          <cell r="F27"/>
          <cell r="G27"/>
          <cell r="H27"/>
          <cell r="I27"/>
          <cell r="J27"/>
          <cell r="K27"/>
        </row>
        <row r="28">
          <cell r="C28"/>
          <cell r="D28"/>
          <cell r="E28"/>
          <cell r="F28"/>
          <cell r="G28"/>
          <cell r="H28"/>
          <cell r="I28"/>
          <cell r="J28"/>
          <cell r="K28"/>
        </row>
        <row r="29">
          <cell r="C29"/>
          <cell r="D29"/>
          <cell r="E29"/>
          <cell r="F29"/>
          <cell r="G29"/>
          <cell r="H29"/>
          <cell r="I29"/>
          <cell r="J29"/>
          <cell r="K29"/>
        </row>
        <row r="30">
          <cell r="C30"/>
          <cell r="D30"/>
          <cell r="E30"/>
          <cell r="F30"/>
          <cell r="G30"/>
          <cell r="H30"/>
          <cell r="I30"/>
          <cell r="J30"/>
          <cell r="K30"/>
        </row>
        <row r="31">
          <cell r="C31"/>
          <cell r="D31"/>
          <cell r="E31"/>
          <cell r="F31"/>
          <cell r="G31"/>
          <cell r="H31"/>
          <cell r="I31"/>
          <cell r="J31"/>
          <cell r="K31"/>
        </row>
        <row r="32">
          <cell r="C32"/>
          <cell r="D32"/>
          <cell r="E32"/>
          <cell r="F32"/>
          <cell r="G32"/>
          <cell r="H32"/>
          <cell r="I32"/>
          <cell r="J32"/>
          <cell r="K32"/>
        </row>
        <row r="33">
          <cell r="C33"/>
          <cell r="D33"/>
          <cell r="E33"/>
          <cell r="F33"/>
          <cell r="G33"/>
          <cell r="H33"/>
          <cell r="I33"/>
          <cell r="J33"/>
          <cell r="K33"/>
        </row>
        <row r="34">
          <cell r="C34"/>
          <cell r="D34"/>
          <cell r="E34"/>
          <cell r="F34"/>
          <cell r="G34"/>
          <cell r="H34"/>
          <cell r="I34"/>
          <cell r="J34"/>
          <cell r="K34"/>
        </row>
        <row r="35">
          <cell r="C35"/>
          <cell r="D35"/>
          <cell r="E35"/>
          <cell r="F35"/>
          <cell r="G35"/>
          <cell r="H35"/>
          <cell r="I35"/>
          <cell r="J35"/>
          <cell r="K35"/>
        </row>
        <row r="36">
          <cell r="C36"/>
          <cell r="D36"/>
          <cell r="E36"/>
          <cell r="F36"/>
          <cell r="G36"/>
          <cell r="H36"/>
          <cell r="I36"/>
          <cell r="J36"/>
          <cell r="K36"/>
        </row>
        <row r="38">
          <cell r="C38"/>
          <cell r="D38"/>
          <cell r="E38"/>
          <cell r="F38"/>
          <cell r="G38"/>
          <cell r="H38"/>
          <cell r="I38"/>
          <cell r="J38"/>
          <cell r="K38"/>
        </row>
        <row r="39">
          <cell r="C39"/>
          <cell r="D39"/>
          <cell r="E39"/>
          <cell r="F39"/>
          <cell r="G39"/>
          <cell r="H39"/>
          <cell r="I39"/>
          <cell r="J39"/>
          <cell r="K39"/>
        </row>
        <row r="40">
          <cell r="C40"/>
          <cell r="D40"/>
          <cell r="E40"/>
          <cell r="F40"/>
          <cell r="G40"/>
          <cell r="H40"/>
          <cell r="I40"/>
          <cell r="J40"/>
          <cell r="K40"/>
        </row>
        <row r="41">
          <cell r="C41"/>
          <cell r="D41"/>
          <cell r="E41"/>
          <cell r="F41"/>
          <cell r="G41"/>
          <cell r="H41"/>
          <cell r="I41"/>
          <cell r="J41"/>
          <cell r="K41"/>
        </row>
        <row r="42">
          <cell r="C42"/>
          <cell r="D42"/>
          <cell r="E42"/>
          <cell r="F42"/>
          <cell r="G42"/>
          <cell r="H42"/>
          <cell r="I42"/>
          <cell r="J42"/>
          <cell r="K42"/>
        </row>
        <row r="43">
          <cell r="C43"/>
          <cell r="D43"/>
          <cell r="E43"/>
          <cell r="F43"/>
          <cell r="G43"/>
          <cell r="H43"/>
          <cell r="I43"/>
          <cell r="J43"/>
          <cell r="K43"/>
        </row>
        <row r="45">
          <cell r="C45"/>
          <cell r="D45"/>
          <cell r="E45"/>
          <cell r="F45"/>
          <cell r="G45"/>
          <cell r="H45"/>
          <cell r="I45"/>
          <cell r="J45"/>
          <cell r="K45"/>
        </row>
        <row r="46">
          <cell r="C46"/>
          <cell r="D46"/>
          <cell r="E46"/>
          <cell r="F46"/>
          <cell r="G46"/>
          <cell r="H46"/>
          <cell r="I46"/>
          <cell r="J46"/>
          <cell r="K46"/>
        </row>
        <row r="47">
          <cell r="C47"/>
          <cell r="D47"/>
          <cell r="E47"/>
          <cell r="F47"/>
          <cell r="G47"/>
          <cell r="H47"/>
          <cell r="I47"/>
          <cell r="J47"/>
          <cell r="K47"/>
        </row>
        <row r="48">
          <cell r="C48"/>
          <cell r="D48"/>
          <cell r="E48"/>
          <cell r="F48"/>
          <cell r="G48"/>
          <cell r="H48"/>
          <cell r="I48"/>
          <cell r="J48"/>
          <cell r="K48"/>
        </row>
        <row r="49">
          <cell r="C49"/>
          <cell r="D49"/>
          <cell r="E49"/>
          <cell r="F49"/>
          <cell r="G49"/>
          <cell r="H49"/>
          <cell r="I49"/>
          <cell r="J49"/>
          <cell r="K49"/>
        </row>
        <row r="50">
          <cell r="C50"/>
          <cell r="D50"/>
          <cell r="E50"/>
          <cell r="F50"/>
          <cell r="G50"/>
          <cell r="H50"/>
          <cell r="I50"/>
          <cell r="J50"/>
          <cell r="K50"/>
        </row>
        <row r="51">
          <cell r="C51"/>
          <cell r="D51"/>
          <cell r="E51"/>
          <cell r="F51"/>
          <cell r="G51"/>
          <cell r="H51"/>
          <cell r="I51"/>
          <cell r="J51"/>
          <cell r="K51"/>
        </row>
        <row r="53">
          <cell r="C53"/>
          <cell r="D53"/>
          <cell r="E53"/>
          <cell r="F53"/>
          <cell r="G53"/>
          <cell r="H53"/>
          <cell r="I53"/>
          <cell r="J53"/>
          <cell r="K53"/>
        </row>
        <row r="54">
          <cell r="C54"/>
          <cell r="D54"/>
          <cell r="E54"/>
          <cell r="F54"/>
          <cell r="G54"/>
          <cell r="H54"/>
          <cell r="I54"/>
          <cell r="J54"/>
          <cell r="K54"/>
        </row>
        <row r="55">
          <cell r="C55"/>
          <cell r="D55"/>
          <cell r="E55"/>
          <cell r="F55"/>
          <cell r="G55"/>
          <cell r="H55"/>
          <cell r="I55"/>
          <cell r="J55"/>
          <cell r="K55"/>
        </row>
        <row r="56">
          <cell r="C56"/>
          <cell r="D56"/>
          <cell r="E56"/>
          <cell r="F56"/>
          <cell r="G56"/>
          <cell r="H56"/>
          <cell r="I56"/>
          <cell r="J56"/>
          <cell r="K56"/>
        </row>
        <row r="57">
          <cell r="C57"/>
          <cell r="D57"/>
          <cell r="E57"/>
          <cell r="F57"/>
          <cell r="G57"/>
          <cell r="H57"/>
          <cell r="I57"/>
          <cell r="J57"/>
          <cell r="K57"/>
        </row>
        <row r="58">
          <cell r="C58"/>
          <cell r="D58"/>
          <cell r="E58"/>
          <cell r="F58"/>
          <cell r="G58"/>
          <cell r="H58"/>
          <cell r="I58"/>
          <cell r="J58"/>
          <cell r="K58"/>
        </row>
        <row r="59">
          <cell r="C59"/>
          <cell r="D59"/>
          <cell r="E59"/>
          <cell r="F59"/>
          <cell r="G59"/>
          <cell r="H59"/>
          <cell r="I59"/>
          <cell r="J59"/>
          <cell r="K59"/>
        </row>
        <row r="60">
          <cell r="C60"/>
          <cell r="D60"/>
          <cell r="E60"/>
          <cell r="F60"/>
          <cell r="G60"/>
          <cell r="H60"/>
          <cell r="I60"/>
          <cell r="J60"/>
          <cell r="K60"/>
        </row>
        <row r="61">
          <cell r="C61"/>
          <cell r="D61"/>
          <cell r="E61"/>
          <cell r="F61"/>
          <cell r="G61"/>
          <cell r="H61"/>
          <cell r="I61"/>
          <cell r="J61"/>
          <cell r="K61"/>
        </row>
        <row r="63">
          <cell r="C63"/>
          <cell r="D63"/>
          <cell r="E63"/>
          <cell r="F63"/>
          <cell r="G63"/>
          <cell r="H63"/>
          <cell r="I63"/>
          <cell r="J63"/>
          <cell r="K63"/>
        </row>
        <row r="64">
          <cell r="C64"/>
          <cell r="D64"/>
          <cell r="E64"/>
          <cell r="F64"/>
          <cell r="G64"/>
          <cell r="H64"/>
          <cell r="I64"/>
          <cell r="J64"/>
          <cell r="K64"/>
        </row>
        <row r="65">
          <cell r="C65"/>
          <cell r="D65"/>
          <cell r="E65"/>
          <cell r="F65"/>
          <cell r="G65"/>
          <cell r="H65"/>
          <cell r="I65"/>
          <cell r="J65"/>
          <cell r="K65"/>
        </row>
        <row r="66">
          <cell r="C66"/>
          <cell r="D66"/>
          <cell r="E66"/>
          <cell r="F66"/>
          <cell r="G66"/>
          <cell r="H66"/>
          <cell r="I66"/>
          <cell r="J66"/>
          <cell r="K66"/>
        </row>
        <row r="67">
          <cell r="C67"/>
          <cell r="D67"/>
          <cell r="E67"/>
          <cell r="F67"/>
          <cell r="G67"/>
          <cell r="H67"/>
          <cell r="I67"/>
          <cell r="J67"/>
          <cell r="K67"/>
        </row>
        <row r="69">
          <cell r="C69"/>
          <cell r="D69"/>
          <cell r="E69"/>
          <cell r="F69"/>
          <cell r="G69"/>
          <cell r="H69"/>
          <cell r="I69"/>
          <cell r="J69"/>
          <cell r="K69"/>
        </row>
        <row r="70">
          <cell r="C70"/>
          <cell r="D70"/>
          <cell r="E70"/>
          <cell r="F70"/>
          <cell r="G70"/>
          <cell r="H70"/>
          <cell r="I70"/>
          <cell r="J70"/>
          <cell r="K70"/>
        </row>
        <row r="71">
          <cell r="C71"/>
          <cell r="D71"/>
          <cell r="E71"/>
          <cell r="F71"/>
          <cell r="G71"/>
          <cell r="H71"/>
          <cell r="I71"/>
          <cell r="J71"/>
          <cell r="K71"/>
        </row>
        <row r="72">
          <cell r="C72"/>
          <cell r="D72"/>
          <cell r="E72"/>
          <cell r="F72"/>
          <cell r="G72"/>
          <cell r="H72"/>
          <cell r="I72"/>
          <cell r="J72"/>
          <cell r="K72"/>
        </row>
        <row r="76">
          <cell r="C76"/>
          <cell r="D76"/>
          <cell r="E76"/>
          <cell r="F76"/>
          <cell r="G76"/>
          <cell r="H76"/>
          <cell r="I76"/>
          <cell r="J76"/>
          <cell r="K76"/>
        </row>
        <row r="77">
          <cell r="C77"/>
          <cell r="D77"/>
          <cell r="E77"/>
          <cell r="F77"/>
          <cell r="G77"/>
          <cell r="H77"/>
          <cell r="I77"/>
          <cell r="J77"/>
          <cell r="K77"/>
        </row>
        <row r="78">
          <cell r="C78"/>
          <cell r="D78"/>
          <cell r="E78"/>
          <cell r="F78"/>
          <cell r="G78"/>
          <cell r="H78"/>
          <cell r="I78"/>
          <cell r="J78"/>
          <cell r="K78"/>
        </row>
        <row r="79">
          <cell r="C79"/>
          <cell r="D79"/>
          <cell r="E79"/>
          <cell r="F79"/>
          <cell r="G79"/>
          <cell r="H79"/>
          <cell r="I79"/>
          <cell r="J79"/>
          <cell r="K79"/>
        </row>
        <row r="80">
          <cell r="C80"/>
          <cell r="D80"/>
          <cell r="E80"/>
          <cell r="F80"/>
          <cell r="G80"/>
          <cell r="H80"/>
          <cell r="I80"/>
          <cell r="J80"/>
          <cell r="K80"/>
        </row>
        <row r="81">
          <cell r="C81"/>
          <cell r="D81"/>
          <cell r="E81"/>
          <cell r="F81"/>
          <cell r="G81"/>
          <cell r="H81"/>
          <cell r="I81"/>
          <cell r="J81"/>
          <cell r="K81"/>
        </row>
        <row r="82">
          <cell r="C82"/>
          <cell r="D82"/>
          <cell r="E82"/>
          <cell r="F82"/>
          <cell r="G82"/>
          <cell r="H82"/>
          <cell r="I82"/>
          <cell r="J82"/>
          <cell r="K82"/>
        </row>
        <row r="83">
          <cell r="C83"/>
          <cell r="D83"/>
          <cell r="E83"/>
          <cell r="F83"/>
          <cell r="G83"/>
          <cell r="H83"/>
          <cell r="I83"/>
          <cell r="J83"/>
          <cell r="K83"/>
        </row>
        <row r="84">
          <cell r="C84"/>
          <cell r="D84"/>
          <cell r="E84"/>
          <cell r="F84"/>
          <cell r="G84"/>
          <cell r="H84"/>
          <cell r="I84"/>
          <cell r="J84"/>
          <cell r="K84"/>
        </row>
        <row r="85">
          <cell r="C85"/>
          <cell r="D85"/>
          <cell r="E85"/>
          <cell r="F85"/>
          <cell r="G85"/>
          <cell r="H85"/>
          <cell r="I85"/>
          <cell r="J85"/>
          <cell r="K85"/>
        </row>
        <row r="86">
          <cell r="C86"/>
          <cell r="D86"/>
          <cell r="E86"/>
          <cell r="F86"/>
          <cell r="G86"/>
          <cell r="H86"/>
          <cell r="I86"/>
          <cell r="J86"/>
          <cell r="K86"/>
        </row>
        <row r="87">
          <cell r="C87"/>
          <cell r="D87"/>
          <cell r="E87"/>
          <cell r="F87"/>
          <cell r="G87"/>
          <cell r="H87"/>
          <cell r="I87"/>
          <cell r="J87"/>
          <cell r="K87"/>
        </row>
        <row r="88">
          <cell r="C88"/>
          <cell r="D88"/>
          <cell r="E88"/>
          <cell r="F88"/>
          <cell r="G88"/>
          <cell r="H88"/>
          <cell r="I88"/>
          <cell r="J88"/>
          <cell r="K88"/>
        </row>
        <row r="89">
          <cell r="C89"/>
          <cell r="D89"/>
          <cell r="E89"/>
          <cell r="F89"/>
          <cell r="G89"/>
          <cell r="H89"/>
          <cell r="I89"/>
          <cell r="J89"/>
          <cell r="K89"/>
        </row>
        <row r="90">
          <cell r="C90"/>
          <cell r="D90"/>
          <cell r="E90"/>
          <cell r="F90"/>
          <cell r="G90"/>
          <cell r="H90"/>
          <cell r="I90"/>
          <cell r="J90"/>
          <cell r="K90"/>
        </row>
        <row r="91">
          <cell r="C91"/>
          <cell r="D91"/>
          <cell r="E91"/>
          <cell r="F91"/>
          <cell r="G91"/>
          <cell r="H91"/>
          <cell r="I91"/>
          <cell r="J91"/>
          <cell r="K91"/>
        </row>
        <row r="92">
          <cell r="C92"/>
          <cell r="D92"/>
          <cell r="E92"/>
          <cell r="F92"/>
          <cell r="G92"/>
          <cell r="H92"/>
          <cell r="I92"/>
          <cell r="J92"/>
          <cell r="K92"/>
        </row>
        <row r="93">
          <cell r="C93"/>
          <cell r="D93"/>
          <cell r="E93"/>
          <cell r="F93"/>
          <cell r="G93"/>
          <cell r="H93"/>
          <cell r="I93"/>
          <cell r="J93"/>
          <cell r="K93"/>
        </row>
        <row r="94">
          <cell r="C94"/>
          <cell r="D94"/>
          <cell r="E94"/>
          <cell r="F94"/>
          <cell r="G94"/>
          <cell r="H94"/>
          <cell r="I94"/>
          <cell r="J94"/>
          <cell r="K94"/>
        </row>
        <row r="95">
          <cell r="C95"/>
          <cell r="D95"/>
          <cell r="E95"/>
          <cell r="F95"/>
          <cell r="G95"/>
          <cell r="H95"/>
          <cell r="I95"/>
          <cell r="J95"/>
          <cell r="K95"/>
        </row>
        <row r="96">
          <cell r="C96"/>
          <cell r="D96"/>
          <cell r="E96"/>
          <cell r="F96"/>
          <cell r="G96"/>
          <cell r="H96"/>
          <cell r="I96"/>
          <cell r="J96"/>
          <cell r="K96"/>
        </row>
        <row r="97">
          <cell r="C97"/>
          <cell r="D97"/>
          <cell r="E97"/>
          <cell r="F97"/>
          <cell r="G97"/>
          <cell r="H97"/>
          <cell r="I97"/>
          <cell r="J97"/>
          <cell r="K97"/>
        </row>
        <row r="99">
          <cell r="C99"/>
          <cell r="D99"/>
          <cell r="E99"/>
          <cell r="F99"/>
          <cell r="G99"/>
          <cell r="H99"/>
          <cell r="I99"/>
          <cell r="J99"/>
          <cell r="K99"/>
        </row>
        <row r="100">
          <cell r="C100"/>
          <cell r="D100"/>
          <cell r="E100"/>
          <cell r="F100"/>
          <cell r="G100"/>
          <cell r="H100"/>
          <cell r="I100"/>
          <cell r="J100"/>
          <cell r="K100"/>
        </row>
        <row r="101">
          <cell r="C101"/>
          <cell r="D101"/>
          <cell r="E101"/>
          <cell r="F101"/>
          <cell r="G101"/>
          <cell r="H101"/>
          <cell r="I101"/>
          <cell r="J101"/>
          <cell r="K101"/>
        </row>
        <row r="104">
          <cell r="C104"/>
          <cell r="D104"/>
          <cell r="E104"/>
          <cell r="F104"/>
          <cell r="G104"/>
          <cell r="H104"/>
          <cell r="I104"/>
          <cell r="J104"/>
          <cell r="K104"/>
        </row>
        <row r="105">
          <cell r="C105"/>
          <cell r="D105"/>
          <cell r="E105"/>
          <cell r="F105"/>
          <cell r="G105"/>
          <cell r="H105"/>
          <cell r="I105"/>
          <cell r="J105"/>
          <cell r="K105"/>
        </row>
        <row r="106">
          <cell r="C106"/>
          <cell r="D106"/>
          <cell r="E106"/>
          <cell r="F106"/>
          <cell r="G106"/>
          <cell r="H106"/>
          <cell r="I106"/>
          <cell r="J106"/>
          <cell r="K106"/>
        </row>
        <row r="107">
          <cell r="C107"/>
          <cell r="D107"/>
          <cell r="E107"/>
          <cell r="F107"/>
          <cell r="G107"/>
          <cell r="H107"/>
          <cell r="I107"/>
          <cell r="J107"/>
          <cell r="K107"/>
        </row>
        <row r="108">
          <cell r="C108"/>
          <cell r="D108"/>
          <cell r="E108"/>
          <cell r="F108"/>
          <cell r="G108"/>
          <cell r="H108"/>
          <cell r="I108"/>
          <cell r="J108"/>
          <cell r="K108"/>
        </row>
        <row r="112">
          <cell r="C112"/>
          <cell r="D112"/>
          <cell r="E112"/>
          <cell r="F112"/>
          <cell r="G112"/>
          <cell r="H112"/>
          <cell r="I112"/>
          <cell r="J112"/>
          <cell r="K112"/>
        </row>
        <row r="113">
          <cell r="C113"/>
          <cell r="D113"/>
          <cell r="E113"/>
          <cell r="F113"/>
          <cell r="G113"/>
          <cell r="H113"/>
          <cell r="I113"/>
          <cell r="J113"/>
          <cell r="K113"/>
        </row>
        <row r="115">
          <cell r="C115"/>
          <cell r="D115"/>
          <cell r="E115"/>
          <cell r="F115"/>
          <cell r="G115"/>
          <cell r="H115"/>
          <cell r="I115"/>
          <cell r="J115"/>
          <cell r="K115"/>
        </row>
        <row r="120">
          <cell r="C120"/>
          <cell r="D120"/>
          <cell r="E120"/>
          <cell r="F120"/>
          <cell r="G120"/>
          <cell r="H120"/>
          <cell r="I120"/>
          <cell r="J120"/>
          <cell r="K120"/>
        </row>
        <row r="121">
          <cell r="C121"/>
          <cell r="D121"/>
          <cell r="E121"/>
          <cell r="F121"/>
          <cell r="G121"/>
          <cell r="H121"/>
          <cell r="I121"/>
          <cell r="J121"/>
          <cell r="K121"/>
        </row>
        <row r="122">
          <cell r="C122"/>
          <cell r="D122"/>
          <cell r="E122"/>
          <cell r="F122"/>
          <cell r="G122"/>
          <cell r="H122"/>
          <cell r="I122"/>
          <cell r="J122"/>
          <cell r="K122"/>
        </row>
        <row r="123">
          <cell r="C123"/>
          <cell r="D123"/>
          <cell r="E123"/>
          <cell r="F123"/>
          <cell r="G123"/>
          <cell r="H123"/>
          <cell r="I123"/>
          <cell r="J123"/>
          <cell r="K123"/>
        </row>
        <row r="124">
          <cell r="C124"/>
          <cell r="D124"/>
          <cell r="E124"/>
          <cell r="F124"/>
          <cell r="G124"/>
          <cell r="H124"/>
          <cell r="I124"/>
          <cell r="J124"/>
          <cell r="K124"/>
        </row>
        <row r="125">
          <cell r="C125"/>
          <cell r="D125"/>
          <cell r="E125"/>
          <cell r="F125"/>
          <cell r="G125"/>
          <cell r="H125"/>
          <cell r="I125"/>
          <cell r="J125"/>
          <cell r="K125"/>
        </row>
        <row r="126">
          <cell r="C126"/>
          <cell r="D126"/>
          <cell r="E126"/>
          <cell r="F126"/>
          <cell r="G126"/>
          <cell r="H126"/>
          <cell r="I126"/>
          <cell r="J126"/>
          <cell r="K126"/>
        </row>
        <row r="127">
          <cell r="C127"/>
          <cell r="D127"/>
          <cell r="E127"/>
          <cell r="F127"/>
          <cell r="G127"/>
          <cell r="H127"/>
          <cell r="I127"/>
          <cell r="J127"/>
          <cell r="K127"/>
        </row>
        <row r="128">
          <cell r="C128"/>
          <cell r="D128"/>
          <cell r="E128"/>
          <cell r="F128"/>
          <cell r="G128"/>
          <cell r="H128"/>
          <cell r="I128"/>
          <cell r="J128"/>
          <cell r="K128"/>
        </row>
        <row r="129">
          <cell r="C129"/>
          <cell r="D129"/>
          <cell r="E129"/>
          <cell r="F129"/>
          <cell r="G129"/>
          <cell r="H129"/>
          <cell r="I129"/>
          <cell r="J129"/>
          <cell r="K129"/>
        </row>
        <row r="130">
          <cell r="C130"/>
          <cell r="D130"/>
          <cell r="E130"/>
          <cell r="F130"/>
          <cell r="G130"/>
          <cell r="H130"/>
          <cell r="I130"/>
          <cell r="J130"/>
          <cell r="K130"/>
        </row>
        <row r="132">
          <cell r="C132"/>
          <cell r="D132"/>
          <cell r="E132"/>
          <cell r="F132"/>
          <cell r="G132"/>
          <cell r="H132"/>
          <cell r="I132"/>
          <cell r="J132"/>
          <cell r="K132"/>
        </row>
        <row r="133">
          <cell r="C133"/>
          <cell r="D133"/>
          <cell r="E133"/>
          <cell r="F133"/>
          <cell r="G133"/>
          <cell r="H133"/>
          <cell r="I133"/>
          <cell r="J133"/>
          <cell r="K133"/>
        </row>
        <row r="134">
          <cell r="C134"/>
          <cell r="D134"/>
          <cell r="E134"/>
          <cell r="F134"/>
          <cell r="G134"/>
          <cell r="H134"/>
          <cell r="I134"/>
          <cell r="J134"/>
          <cell r="K134"/>
        </row>
        <row r="137">
          <cell r="C137"/>
          <cell r="D137"/>
          <cell r="E137"/>
          <cell r="F137"/>
          <cell r="G137"/>
          <cell r="H137"/>
          <cell r="I137"/>
          <cell r="J137"/>
          <cell r="K137"/>
        </row>
        <row r="140">
          <cell r="C140"/>
          <cell r="D140"/>
          <cell r="E140"/>
          <cell r="F140"/>
          <cell r="G140"/>
          <cell r="H140"/>
          <cell r="I140"/>
          <cell r="J140"/>
          <cell r="K140"/>
        </row>
        <row r="142">
          <cell r="C142"/>
          <cell r="D142"/>
          <cell r="E142"/>
          <cell r="F142"/>
          <cell r="G142"/>
          <cell r="H142"/>
          <cell r="I142"/>
          <cell r="J142"/>
          <cell r="K142"/>
        </row>
        <row r="143">
          <cell r="C143"/>
          <cell r="D143"/>
          <cell r="E143"/>
          <cell r="F143"/>
          <cell r="G143"/>
          <cell r="H143"/>
          <cell r="I143"/>
          <cell r="J143"/>
          <cell r="K143"/>
        </row>
        <row r="144">
          <cell r="C144"/>
          <cell r="D144"/>
          <cell r="E144"/>
          <cell r="F144"/>
          <cell r="G144"/>
          <cell r="H144"/>
          <cell r="I144"/>
          <cell r="J144"/>
          <cell r="K144"/>
        </row>
        <row r="146">
          <cell r="C146"/>
          <cell r="D146"/>
          <cell r="E146"/>
          <cell r="F146"/>
          <cell r="G146"/>
          <cell r="H146"/>
          <cell r="I146"/>
          <cell r="J146"/>
          <cell r="K146"/>
        </row>
        <row r="147">
          <cell r="C147"/>
          <cell r="D147"/>
          <cell r="E147"/>
          <cell r="F147"/>
          <cell r="G147"/>
          <cell r="H147"/>
          <cell r="I147"/>
          <cell r="J147"/>
          <cell r="K147"/>
        </row>
        <row r="162">
          <cell r="C162"/>
          <cell r="D162"/>
          <cell r="E162"/>
          <cell r="F162"/>
          <cell r="G162"/>
          <cell r="H162"/>
          <cell r="I162"/>
          <cell r="J162"/>
          <cell r="K162"/>
        </row>
        <row r="165">
          <cell r="C165"/>
          <cell r="D165"/>
          <cell r="E165"/>
          <cell r="F165"/>
          <cell r="G165"/>
          <cell r="H165"/>
          <cell r="I165"/>
          <cell r="J165"/>
          <cell r="K165"/>
        </row>
        <row r="167">
          <cell r="D167">
            <v>0</v>
          </cell>
          <cell r="E167">
            <v>0</v>
          </cell>
          <cell r="F167">
            <v>0</v>
          </cell>
          <cell r="G167">
            <v>0</v>
          </cell>
          <cell r="H167">
            <v>0</v>
          </cell>
          <cell r="I167">
            <v>0</v>
          </cell>
          <cell r="J167">
            <v>0</v>
          </cell>
          <cell r="K167">
            <v>0</v>
          </cell>
        </row>
      </sheetData>
      <sheetData sheetId="18" refreshError="1"/>
      <sheetData sheetId="19" refreshError="1"/>
      <sheetData sheetId="20" refreshError="1">
        <row r="8">
          <cell r="C8"/>
          <cell r="D8"/>
          <cell r="E8"/>
          <cell r="F8"/>
          <cell r="G8"/>
          <cell r="H8"/>
          <cell r="I8"/>
          <cell r="J8"/>
          <cell r="K8"/>
        </row>
        <row r="9">
          <cell r="C9"/>
          <cell r="D9"/>
          <cell r="E9"/>
          <cell r="F9"/>
          <cell r="G9"/>
          <cell r="H9"/>
          <cell r="I9"/>
          <cell r="J9"/>
          <cell r="K9"/>
        </row>
        <row r="10">
          <cell r="C10"/>
          <cell r="D10"/>
          <cell r="E10"/>
          <cell r="F10"/>
          <cell r="G10"/>
          <cell r="H10"/>
          <cell r="I10"/>
          <cell r="J10"/>
          <cell r="K10"/>
        </row>
        <row r="11">
          <cell r="C11"/>
          <cell r="D11"/>
          <cell r="E11"/>
          <cell r="F11"/>
          <cell r="G11"/>
          <cell r="H11"/>
          <cell r="I11"/>
          <cell r="J11"/>
          <cell r="K11"/>
        </row>
        <row r="13">
          <cell r="C13"/>
          <cell r="D13"/>
          <cell r="E13"/>
          <cell r="F13"/>
          <cell r="G13"/>
          <cell r="H13"/>
          <cell r="I13"/>
          <cell r="J13"/>
          <cell r="K13"/>
        </row>
        <row r="14">
          <cell r="C14"/>
          <cell r="D14"/>
          <cell r="E14"/>
          <cell r="F14"/>
          <cell r="G14"/>
          <cell r="H14"/>
          <cell r="I14"/>
          <cell r="J14"/>
          <cell r="K14"/>
        </row>
        <row r="15">
          <cell r="C15"/>
          <cell r="D15"/>
          <cell r="E15"/>
          <cell r="F15"/>
          <cell r="G15"/>
          <cell r="H15"/>
          <cell r="I15"/>
          <cell r="J15"/>
          <cell r="K15"/>
        </row>
        <row r="17">
          <cell r="C17"/>
          <cell r="D17"/>
          <cell r="E17"/>
          <cell r="F17"/>
          <cell r="G17"/>
          <cell r="H17"/>
          <cell r="I17"/>
          <cell r="J17"/>
          <cell r="K17"/>
        </row>
        <row r="18">
          <cell r="C18"/>
          <cell r="D18"/>
          <cell r="E18"/>
          <cell r="F18"/>
          <cell r="G18"/>
          <cell r="H18"/>
          <cell r="I18"/>
          <cell r="J18"/>
          <cell r="K18"/>
        </row>
        <row r="19">
          <cell r="C19"/>
          <cell r="D19"/>
          <cell r="E19"/>
          <cell r="F19"/>
          <cell r="G19"/>
          <cell r="H19"/>
          <cell r="I19"/>
          <cell r="J19"/>
          <cell r="K19"/>
        </row>
        <row r="20">
          <cell r="C20"/>
          <cell r="D20"/>
          <cell r="E20"/>
          <cell r="F20"/>
          <cell r="G20"/>
          <cell r="H20"/>
          <cell r="I20"/>
          <cell r="J20"/>
          <cell r="K20"/>
        </row>
        <row r="21">
          <cell r="C21"/>
          <cell r="D21"/>
          <cell r="E21"/>
          <cell r="F21"/>
          <cell r="G21"/>
          <cell r="H21"/>
          <cell r="I21"/>
          <cell r="J21"/>
          <cell r="K21"/>
        </row>
        <row r="22">
          <cell r="C22"/>
          <cell r="D22"/>
          <cell r="E22"/>
          <cell r="F22"/>
          <cell r="G22"/>
          <cell r="H22"/>
          <cell r="I22"/>
          <cell r="J22"/>
          <cell r="K22"/>
        </row>
        <row r="23">
          <cell r="C23"/>
          <cell r="D23"/>
          <cell r="E23"/>
          <cell r="F23"/>
          <cell r="G23"/>
          <cell r="H23"/>
          <cell r="I23"/>
          <cell r="J23"/>
          <cell r="K23"/>
        </row>
        <row r="24">
          <cell r="C24"/>
          <cell r="D24"/>
          <cell r="E24"/>
          <cell r="F24"/>
          <cell r="G24"/>
          <cell r="H24"/>
          <cell r="I24"/>
          <cell r="J24"/>
          <cell r="K24"/>
        </row>
        <row r="25">
          <cell r="C25"/>
          <cell r="D25"/>
          <cell r="E25"/>
          <cell r="F25"/>
          <cell r="G25"/>
          <cell r="H25"/>
          <cell r="I25"/>
          <cell r="J25"/>
          <cell r="K25"/>
        </row>
        <row r="27">
          <cell r="C27"/>
          <cell r="D27"/>
          <cell r="E27"/>
          <cell r="F27"/>
          <cell r="G27"/>
          <cell r="H27"/>
          <cell r="I27"/>
          <cell r="J27"/>
          <cell r="K27"/>
        </row>
        <row r="28">
          <cell r="C28"/>
          <cell r="D28"/>
          <cell r="E28"/>
          <cell r="F28"/>
          <cell r="G28"/>
          <cell r="H28"/>
          <cell r="I28"/>
          <cell r="J28"/>
          <cell r="K28"/>
        </row>
        <row r="29">
          <cell r="C29"/>
          <cell r="D29"/>
          <cell r="E29"/>
          <cell r="F29"/>
          <cell r="G29"/>
          <cell r="H29"/>
          <cell r="I29"/>
          <cell r="J29"/>
          <cell r="K29"/>
        </row>
        <row r="30">
          <cell r="C30"/>
          <cell r="D30"/>
          <cell r="E30"/>
          <cell r="F30"/>
          <cell r="G30"/>
          <cell r="H30"/>
          <cell r="I30"/>
          <cell r="J30"/>
          <cell r="K30"/>
        </row>
        <row r="31">
          <cell r="C31"/>
          <cell r="D31"/>
          <cell r="E31"/>
          <cell r="F31"/>
          <cell r="G31"/>
          <cell r="H31"/>
          <cell r="I31"/>
          <cell r="J31"/>
          <cell r="K31"/>
        </row>
        <row r="32">
          <cell r="C32"/>
          <cell r="D32"/>
          <cell r="E32"/>
          <cell r="F32"/>
          <cell r="G32"/>
          <cell r="H32"/>
          <cell r="I32"/>
          <cell r="J32"/>
          <cell r="K32"/>
        </row>
        <row r="33">
          <cell r="C33"/>
          <cell r="D33"/>
          <cell r="E33"/>
          <cell r="F33"/>
          <cell r="G33"/>
          <cell r="H33"/>
          <cell r="I33"/>
          <cell r="J33"/>
          <cell r="K33"/>
        </row>
        <row r="34">
          <cell r="C34"/>
          <cell r="D34"/>
          <cell r="E34"/>
          <cell r="F34"/>
          <cell r="G34"/>
          <cell r="H34"/>
          <cell r="I34"/>
          <cell r="J34"/>
          <cell r="K34"/>
        </row>
        <row r="35">
          <cell r="C35"/>
          <cell r="D35"/>
          <cell r="E35"/>
          <cell r="F35"/>
          <cell r="G35"/>
          <cell r="H35"/>
          <cell r="I35"/>
          <cell r="J35"/>
          <cell r="K35"/>
        </row>
        <row r="36">
          <cell r="C36"/>
          <cell r="D36"/>
          <cell r="E36"/>
          <cell r="F36"/>
          <cell r="G36"/>
          <cell r="H36"/>
          <cell r="I36"/>
          <cell r="J36"/>
          <cell r="K36"/>
        </row>
        <row r="38">
          <cell r="C38"/>
          <cell r="D38"/>
          <cell r="E38"/>
          <cell r="F38"/>
          <cell r="G38"/>
          <cell r="H38"/>
          <cell r="I38"/>
          <cell r="J38"/>
          <cell r="K38"/>
        </row>
        <row r="39">
          <cell r="C39"/>
          <cell r="D39"/>
          <cell r="E39"/>
          <cell r="F39"/>
          <cell r="G39"/>
          <cell r="H39"/>
          <cell r="I39"/>
          <cell r="J39"/>
          <cell r="K39"/>
        </row>
        <row r="40">
          <cell r="C40"/>
          <cell r="D40"/>
          <cell r="E40"/>
          <cell r="F40"/>
          <cell r="G40"/>
          <cell r="H40"/>
          <cell r="I40"/>
          <cell r="J40"/>
          <cell r="K40"/>
        </row>
        <row r="41">
          <cell r="C41"/>
          <cell r="D41"/>
          <cell r="E41"/>
          <cell r="F41"/>
          <cell r="G41"/>
          <cell r="H41"/>
          <cell r="I41"/>
          <cell r="J41"/>
          <cell r="K41"/>
        </row>
        <row r="42">
          <cell r="C42"/>
          <cell r="D42"/>
          <cell r="E42"/>
          <cell r="F42"/>
          <cell r="G42"/>
          <cell r="H42"/>
          <cell r="I42"/>
          <cell r="J42"/>
          <cell r="K42"/>
        </row>
        <row r="43">
          <cell r="C43"/>
          <cell r="D43"/>
          <cell r="E43"/>
          <cell r="F43"/>
          <cell r="G43"/>
          <cell r="H43"/>
          <cell r="I43"/>
          <cell r="J43"/>
          <cell r="K43"/>
        </row>
        <row r="45">
          <cell r="C45"/>
          <cell r="D45"/>
          <cell r="E45"/>
          <cell r="F45"/>
          <cell r="G45"/>
          <cell r="H45"/>
          <cell r="I45"/>
          <cell r="J45"/>
          <cell r="K45"/>
        </row>
        <row r="46">
          <cell r="C46"/>
          <cell r="D46"/>
          <cell r="E46"/>
          <cell r="F46"/>
          <cell r="G46"/>
          <cell r="H46"/>
          <cell r="I46"/>
          <cell r="J46"/>
          <cell r="K46"/>
        </row>
        <row r="47">
          <cell r="C47"/>
          <cell r="D47"/>
          <cell r="E47"/>
          <cell r="F47"/>
          <cell r="G47"/>
          <cell r="H47"/>
          <cell r="I47"/>
          <cell r="J47"/>
          <cell r="K47"/>
        </row>
        <row r="48">
          <cell r="C48"/>
          <cell r="D48"/>
          <cell r="E48"/>
          <cell r="F48"/>
          <cell r="G48"/>
          <cell r="H48"/>
          <cell r="I48"/>
          <cell r="J48"/>
          <cell r="K48"/>
        </row>
        <row r="49">
          <cell r="C49"/>
          <cell r="D49"/>
          <cell r="E49"/>
          <cell r="F49"/>
          <cell r="G49"/>
          <cell r="H49"/>
          <cell r="I49"/>
          <cell r="J49"/>
          <cell r="K49"/>
        </row>
        <row r="50">
          <cell r="C50"/>
          <cell r="D50"/>
          <cell r="E50"/>
          <cell r="F50"/>
          <cell r="G50"/>
          <cell r="H50"/>
          <cell r="I50"/>
          <cell r="J50"/>
          <cell r="K50"/>
        </row>
        <row r="51">
          <cell r="C51"/>
          <cell r="D51"/>
          <cell r="E51"/>
          <cell r="F51"/>
          <cell r="G51"/>
          <cell r="H51"/>
          <cell r="I51"/>
          <cell r="J51"/>
          <cell r="K51"/>
        </row>
        <row r="53">
          <cell r="C53"/>
          <cell r="D53"/>
          <cell r="E53"/>
          <cell r="F53"/>
          <cell r="G53"/>
          <cell r="H53"/>
          <cell r="I53"/>
          <cell r="J53"/>
          <cell r="K53"/>
        </row>
        <row r="54">
          <cell r="C54"/>
          <cell r="D54"/>
          <cell r="E54"/>
          <cell r="F54"/>
          <cell r="G54"/>
          <cell r="H54"/>
          <cell r="I54"/>
          <cell r="J54"/>
          <cell r="K54"/>
        </row>
        <row r="55">
          <cell r="C55"/>
          <cell r="D55"/>
          <cell r="E55"/>
          <cell r="F55"/>
          <cell r="G55"/>
          <cell r="H55"/>
          <cell r="I55"/>
          <cell r="J55"/>
          <cell r="K55"/>
        </row>
        <row r="56">
          <cell r="C56"/>
          <cell r="D56"/>
          <cell r="E56"/>
          <cell r="F56"/>
          <cell r="G56"/>
          <cell r="H56"/>
          <cell r="I56"/>
          <cell r="J56"/>
          <cell r="K56"/>
        </row>
        <row r="57">
          <cell r="C57"/>
          <cell r="D57"/>
          <cell r="E57"/>
          <cell r="F57"/>
          <cell r="G57"/>
          <cell r="H57"/>
          <cell r="I57"/>
          <cell r="J57"/>
          <cell r="K57"/>
        </row>
        <row r="58">
          <cell r="C58"/>
          <cell r="D58"/>
          <cell r="E58"/>
          <cell r="F58"/>
          <cell r="G58"/>
          <cell r="H58"/>
          <cell r="I58"/>
          <cell r="J58"/>
          <cell r="K58"/>
        </row>
        <row r="59">
          <cell r="C59"/>
          <cell r="D59"/>
          <cell r="E59"/>
          <cell r="F59"/>
          <cell r="G59"/>
          <cell r="H59"/>
          <cell r="I59"/>
          <cell r="J59"/>
          <cell r="K59"/>
        </row>
        <row r="60">
          <cell r="C60"/>
          <cell r="D60"/>
          <cell r="E60"/>
          <cell r="F60"/>
          <cell r="G60"/>
          <cell r="H60"/>
          <cell r="I60"/>
          <cell r="J60"/>
          <cell r="K60"/>
        </row>
        <row r="61">
          <cell r="C61"/>
          <cell r="D61"/>
          <cell r="E61"/>
          <cell r="F61"/>
          <cell r="G61"/>
          <cell r="H61"/>
          <cell r="I61"/>
          <cell r="J61"/>
          <cell r="K61"/>
        </row>
        <row r="63">
          <cell r="C63"/>
          <cell r="D63"/>
          <cell r="E63"/>
          <cell r="F63"/>
          <cell r="G63"/>
          <cell r="H63"/>
          <cell r="I63"/>
          <cell r="J63"/>
          <cell r="K63"/>
        </row>
        <row r="64">
          <cell r="C64"/>
          <cell r="D64"/>
          <cell r="E64"/>
          <cell r="F64"/>
          <cell r="G64"/>
          <cell r="H64"/>
          <cell r="I64"/>
          <cell r="J64"/>
          <cell r="K64"/>
        </row>
        <row r="65">
          <cell r="C65"/>
          <cell r="D65"/>
          <cell r="E65"/>
          <cell r="F65"/>
          <cell r="G65"/>
          <cell r="H65"/>
          <cell r="I65"/>
          <cell r="J65"/>
          <cell r="K65"/>
        </row>
        <row r="66">
          <cell r="C66"/>
          <cell r="D66"/>
          <cell r="E66"/>
          <cell r="F66"/>
          <cell r="G66"/>
          <cell r="H66"/>
          <cell r="I66"/>
          <cell r="J66"/>
          <cell r="K66"/>
        </row>
        <row r="67">
          <cell r="C67"/>
          <cell r="D67"/>
          <cell r="E67"/>
          <cell r="F67"/>
          <cell r="G67"/>
          <cell r="H67"/>
          <cell r="I67"/>
          <cell r="J67"/>
          <cell r="K67"/>
        </row>
        <row r="69">
          <cell r="C69"/>
          <cell r="D69"/>
          <cell r="E69"/>
          <cell r="F69"/>
          <cell r="G69"/>
          <cell r="H69"/>
          <cell r="I69"/>
          <cell r="J69"/>
          <cell r="K69"/>
        </row>
        <row r="70">
          <cell r="C70"/>
          <cell r="D70"/>
          <cell r="E70"/>
          <cell r="F70"/>
          <cell r="G70"/>
          <cell r="H70"/>
          <cell r="I70"/>
          <cell r="J70"/>
          <cell r="K70"/>
        </row>
        <row r="71">
          <cell r="C71"/>
          <cell r="D71"/>
          <cell r="E71"/>
          <cell r="F71"/>
          <cell r="G71"/>
          <cell r="H71"/>
          <cell r="I71"/>
          <cell r="J71"/>
          <cell r="K71"/>
        </row>
        <row r="72">
          <cell r="C72"/>
          <cell r="D72"/>
          <cell r="E72"/>
          <cell r="F72"/>
          <cell r="G72"/>
          <cell r="H72"/>
          <cell r="I72"/>
          <cell r="J72"/>
          <cell r="K72"/>
        </row>
        <row r="76">
          <cell r="C76"/>
          <cell r="D76"/>
          <cell r="E76"/>
          <cell r="F76"/>
          <cell r="G76"/>
          <cell r="H76"/>
          <cell r="I76"/>
          <cell r="J76"/>
          <cell r="K76"/>
        </row>
        <row r="77">
          <cell r="C77"/>
          <cell r="D77"/>
          <cell r="E77"/>
          <cell r="F77"/>
          <cell r="G77"/>
          <cell r="H77"/>
          <cell r="I77"/>
          <cell r="J77"/>
          <cell r="K77"/>
        </row>
        <row r="78">
          <cell r="C78"/>
          <cell r="D78"/>
          <cell r="E78"/>
          <cell r="F78"/>
          <cell r="G78"/>
          <cell r="H78"/>
          <cell r="I78"/>
          <cell r="J78"/>
          <cell r="K78"/>
        </row>
        <row r="79">
          <cell r="C79"/>
          <cell r="D79"/>
          <cell r="E79"/>
          <cell r="F79"/>
          <cell r="G79"/>
          <cell r="H79"/>
          <cell r="I79"/>
          <cell r="J79"/>
          <cell r="K79"/>
        </row>
        <row r="80">
          <cell r="C80"/>
          <cell r="D80"/>
          <cell r="E80"/>
          <cell r="F80"/>
          <cell r="G80"/>
          <cell r="H80"/>
          <cell r="I80"/>
          <cell r="J80"/>
          <cell r="K80"/>
        </row>
        <row r="81">
          <cell r="C81"/>
          <cell r="D81"/>
          <cell r="E81"/>
          <cell r="F81"/>
          <cell r="G81"/>
          <cell r="H81"/>
          <cell r="I81"/>
          <cell r="J81"/>
          <cell r="K81"/>
        </row>
        <row r="82">
          <cell r="C82"/>
          <cell r="D82"/>
          <cell r="E82"/>
          <cell r="F82"/>
          <cell r="G82"/>
          <cell r="H82"/>
          <cell r="I82"/>
          <cell r="J82"/>
          <cell r="K82"/>
        </row>
        <row r="83">
          <cell r="C83"/>
          <cell r="D83"/>
          <cell r="E83"/>
          <cell r="F83"/>
          <cell r="G83"/>
          <cell r="H83"/>
          <cell r="I83"/>
          <cell r="J83"/>
          <cell r="K83"/>
        </row>
        <row r="84">
          <cell r="C84"/>
          <cell r="D84"/>
          <cell r="E84"/>
          <cell r="F84"/>
          <cell r="G84"/>
          <cell r="H84"/>
          <cell r="I84"/>
          <cell r="J84"/>
          <cell r="K84"/>
        </row>
        <row r="85">
          <cell r="C85"/>
          <cell r="D85"/>
          <cell r="E85"/>
          <cell r="F85"/>
          <cell r="G85"/>
          <cell r="H85"/>
          <cell r="I85"/>
          <cell r="J85"/>
          <cell r="K85"/>
        </row>
        <row r="86">
          <cell r="C86"/>
          <cell r="D86"/>
          <cell r="E86"/>
          <cell r="F86"/>
          <cell r="G86"/>
          <cell r="H86"/>
          <cell r="I86"/>
          <cell r="J86"/>
          <cell r="K86"/>
        </row>
        <row r="87">
          <cell r="C87"/>
          <cell r="D87"/>
          <cell r="E87"/>
          <cell r="F87"/>
          <cell r="G87"/>
          <cell r="H87"/>
          <cell r="I87"/>
          <cell r="J87"/>
          <cell r="K87"/>
        </row>
        <row r="88">
          <cell r="C88"/>
          <cell r="D88"/>
          <cell r="E88"/>
          <cell r="F88"/>
          <cell r="G88"/>
          <cell r="H88"/>
          <cell r="I88"/>
          <cell r="J88"/>
          <cell r="K88"/>
        </row>
        <row r="89">
          <cell r="C89"/>
          <cell r="D89"/>
          <cell r="E89"/>
          <cell r="F89"/>
          <cell r="G89"/>
          <cell r="H89"/>
          <cell r="I89"/>
          <cell r="J89"/>
          <cell r="K89"/>
        </row>
        <row r="90">
          <cell r="C90"/>
          <cell r="D90"/>
          <cell r="E90"/>
          <cell r="F90"/>
          <cell r="G90"/>
          <cell r="H90"/>
          <cell r="I90"/>
          <cell r="J90"/>
          <cell r="K90"/>
        </row>
        <row r="91">
          <cell r="C91"/>
          <cell r="D91"/>
          <cell r="E91"/>
          <cell r="F91"/>
          <cell r="G91"/>
          <cell r="H91"/>
          <cell r="I91"/>
          <cell r="J91"/>
          <cell r="K91"/>
        </row>
        <row r="92">
          <cell r="C92"/>
          <cell r="D92"/>
          <cell r="E92"/>
          <cell r="F92"/>
          <cell r="G92"/>
          <cell r="H92"/>
          <cell r="I92"/>
          <cell r="J92"/>
          <cell r="K92"/>
        </row>
        <row r="93">
          <cell r="C93"/>
          <cell r="D93"/>
          <cell r="E93"/>
          <cell r="F93"/>
          <cell r="G93"/>
          <cell r="H93"/>
          <cell r="I93"/>
          <cell r="J93"/>
          <cell r="K93"/>
        </row>
        <row r="94">
          <cell r="C94"/>
          <cell r="D94"/>
          <cell r="E94"/>
          <cell r="F94"/>
          <cell r="G94"/>
          <cell r="H94"/>
          <cell r="I94"/>
          <cell r="J94"/>
          <cell r="K94"/>
        </row>
        <row r="95">
          <cell r="C95"/>
          <cell r="D95"/>
          <cell r="E95"/>
          <cell r="F95"/>
          <cell r="G95"/>
          <cell r="H95"/>
          <cell r="I95"/>
          <cell r="J95"/>
          <cell r="K95"/>
        </row>
        <row r="96">
          <cell r="C96"/>
          <cell r="D96"/>
          <cell r="E96"/>
          <cell r="F96"/>
          <cell r="G96"/>
          <cell r="H96"/>
          <cell r="I96"/>
          <cell r="J96"/>
          <cell r="K96"/>
        </row>
        <row r="97">
          <cell r="C97"/>
          <cell r="D97"/>
          <cell r="E97"/>
          <cell r="F97"/>
          <cell r="G97"/>
          <cell r="H97"/>
          <cell r="I97"/>
          <cell r="J97"/>
          <cell r="K97"/>
        </row>
        <row r="99">
          <cell r="C99"/>
          <cell r="D99"/>
          <cell r="E99"/>
          <cell r="F99"/>
          <cell r="G99"/>
          <cell r="H99"/>
          <cell r="I99"/>
          <cell r="J99"/>
          <cell r="K99"/>
        </row>
        <row r="100">
          <cell r="C100"/>
          <cell r="D100"/>
          <cell r="E100"/>
          <cell r="F100"/>
          <cell r="G100"/>
          <cell r="H100"/>
          <cell r="I100"/>
          <cell r="J100"/>
          <cell r="K100"/>
        </row>
        <row r="101">
          <cell r="C101"/>
          <cell r="D101"/>
          <cell r="E101"/>
          <cell r="F101"/>
          <cell r="G101"/>
          <cell r="H101"/>
          <cell r="I101"/>
          <cell r="J101"/>
          <cell r="K101"/>
        </row>
        <row r="104">
          <cell r="C104"/>
          <cell r="D104"/>
          <cell r="E104"/>
          <cell r="F104"/>
          <cell r="G104"/>
          <cell r="H104"/>
          <cell r="I104"/>
          <cell r="J104"/>
          <cell r="K104"/>
        </row>
        <row r="105">
          <cell r="C105"/>
          <cell r="D105"/>
          <cell r="E105"/>
          <cell r="F105"/>
          <cell r="G105"/>
          <cell r="H105"/>
          <cell r="I105"/>
          <cell r="J105"/>
          <cell r="K105"/>
        </row>
        <row r="106">
          <cell r="C106"/>
          <cell r="D106"/>
          <cell r="E106"/>
          <cell r="F106"/>
          <cell r="G106"/>
          <cell r="H106"/>
          <cell r="I106"/>
          <cell r="J106"/>
          <cell r="K106"/>
        </row>
        <row r="107">
          <cell r="C107"/>
          <cell r="D107"/>
          <cell r="E107"/>
          <cell r="F107"/>
          <cell r="G107"/>
          <cell r="H107"/>
          <cell r="I107"/>
          <cell r="J107"/>
          <cell r="K107"/>
        </row>
        <row r="108">
          <cell r="C108"/>
          <cell r="D108"/>
          <cell r="E108"/>
          <cell r="F108"/>
          <cell r="G108"/>
          <cell r="H108"/>
          <cell r="I108"/>
          <cell r="J108"/>
          <cell r="K108"/>
        </row>
        <row r="112">
          <cell r="C112"/>
          <cell r="D112"/>
          <cell r="E112"/>
          <cell r="F112"/>
          <cell r="G112"/>
          <cell r="H112"/>
          <cell r="I112"/>
          <cell r="J112"/>
          <cell r="K112"/>
        </row>
        <row r="113">
          <cell r="C113"/>
          <cell r="D113"/>
          <cell r="E113"/>
          <cell r="F113"/>
          <cell r="G113"/>
          <cell r="H113"/>
          <cell r="I113"/>
          <cell r="J113"/>
          <cell r="K113"/>
        </row>
        <row r="115">
          <cell r="C115"/>
          <cell r="D115"/>
          <cell r="E115"/>
          <cell r="F115"/>
          <cell r="G115"/>
          <cell r="H115"/>
          <cell r="I115"/>
          <cell r="J115"/>
          <cell r="K115"/>
        </row>
        <row r="120">
          <cell r="C120"/>
          <cell r="D120"/>
          <cell r="E120"/>
          <cell r="F120"/>
          <cell r="G120"/>
          <cell r="H120"/>
          <cell r="I120"/>
          <cell r="J120"/>
          <cell r="K120"/>
        </row>
        <row r="121">
          <cell r="C121"/>
          <cell r="D121"/>
          <cell r="E121"/>
          <cell r="F121"/>
          <cell r="G121"/>
          <cell r="H121"/>
          <cell r="I121"/>
          <cell r="J121"/>
          <cell r="K121"/>
        </row>
        <row r="122">
          <cell r="C122"/>
          <cell r="D122"/>
          <cell r="E122"/>
          <cell r="F122"/>
          <cell r="G122"/>
          <cell r="H122"/>
          <cell r="I122"/>
          <cell r="J122"/>
          <cell r="K122"/>
        </row>
        <row r="123">
          <cell r="C123"/>
          <cell r="D123"/>
          <cell r="E123"/>
          <cell r="F123"/>
          <cell r="G123"/>
          <cell r="H123"/>
          <cell r="I123"/>
          <cell r="J123"/>
          <cell r="K123"/>
        </row>
        <row r="124">
          <cell r="C124"/>
          <cell r="D124"/>
          <cell r="E124"/>
          <cell r="F124"/>
          <cell r="G124"/>
          <cell r="H124"/>
          <cell r="I124"/>
          <cell r="J124"/>
          <cell r="K124"/>
        </row>
        <row r="125">
          <cell r="C125"/>
          <cell r="D125"/>
          <cell r="E125"/>
          <cell r="F125"/>
          <cell r="G125"/>
          <cell r="H125"/>
          <cell r="I125"/>
          <cell r="J125"/>
          <cell r="K125"/>
        </row>
        <row r="126">
          <cell r="C126"/>
          <cell r="D126"/>
          <cell r="E126"/>
          <cell r="F126"/>
          <cell r="G126"/>
          <cell r="H126"/>
          <cell r="I126"/>
          <cell r="J126"/>
          <cell r="K126"/>
        </row>
        <row r="127">
          <cell r="C127"/>
          <cell r="D127"/>
          <cell r="E127"/>
          <cell r="F127"/>
          <cell r="G127"/>
          <cell r="H127"/>
          <cell r="I127"/>
          <cell r="J127"/>
          <cell r="K127"/>
        </row>
        <row r="128">
          <cell r="C128"/>
          <cell r="D128"/>
          <cell r="E128"/>
          <cell r="F128"/>
          <cell r="G128"/>
          <cell r="H128"/>
          <cell r="I128"/>
          <cell r="J128"/>
          <cell r="K128"/>
        </row>
        <row r="129">
          <cell r="C129"/>
          <cell r="D129"/>
          <cell r="E129"/>
          <cell r="F129"/>
          <cell r="G129"/>
          <cell r="H129"/>
          <cell r="I129"/>
          <cell r="J129"/>
          <cell r="K129"/>
        </row>
        <row r="130">
          <cell r="C130"/>
          <cell r="D130"/>
          <cell r="E130"/>
          <cell r="F130"/>
          <cell r="G130"/>
          <cell r="H130"/>
          <cell r="I130"/>
          <cell r="J130"/>
          <cell r="K130"/>
        </row>
        <row r="132">
          <cell r="C132"/>
          <cell r="D132"/>
          <cell r="E132"/>
          <cell r="F132"/>
          <cell r="G132"/>
          <cell r="H132"/>
          <cell r="I132"/>
          <cell r="J132"/>
          <cell r="K132"/>
        </row>
        <row r="133">
          <cell r="C133"/>
          <cell r="D133"/>
          <cell r="E133"/>
          <cell r="F133"/>
          <cell r="G133"/>
          <cell r="H133"/>
          <cell r="I133"/>
          <cell r="J133"/>
          <cell r="K133"/>
        </row>
        <row r="134">
          <cell r="C134"/>
          <cell r="D134"/>
          <cell r="E134"/>
          <cell r="F134"/>
          <cell r="G134"/>
          <cell r="H134"/>
          <cell r="I134"/>
          <cell r="J134"/>
          <cell r="K134"/>
        </row>
        <row r="137">
          <cell r="C137"/>
          <cell r="D137"/>
          <cell r="E137"/>
          <cell r="F137"/>
          <cell r="G137"/>
          <cell r="H137"/>
          <cell r="I137"/>
          <cell r="J137"/>
          <cell r="K137"/>
        </row>
        <row r="140">
          <cell r="C140"/>
          <cell r="D140"/>
          <cell r="E140"/>
          <cell r="F140"/>
          <cell r="G140"/>
          <cell r="H140"/>
          <cell r="I140"/>
          <cell r="J140"/>
          <cell r="K140"/>
        </row>
        <row r="142">
          <cell r="C142"/>
          <cell r="D142"/>
          <cell r="E142"/>
          <cell r="F142"/>
          <cell r="G142"/>
          <cell r="H142"/>
          <cell r="I142"/>
          <cell r="J142"/>
          <cell r="K142"/>
        </row>
        <row r="143">
          <cell r="C143"/>
          <cell r="D143"/>
          <cell r="E143"/>
          <cell r="F143"/>
          <cell r="G143"/>
          <cell r="H143"/>
          <cell r="I143"/>
          <cell r="J143"/>
          <cell r="K143"/>
        </row>
        <row r="144">
          <cell r="C144"/>
          <cell r="D144"/>
          <cell r="E144"/>
          <cell r="F144"/>
          <cell r="G144"/>
          <cell r="H144"/>
          <cell r="I144"/>
          <cell r="J144"/>
          <cell r="K144"/>
        </row>
        <row r="146">
          <cell r="C146"/>
          <cell r="D146"/>
          <cell r="E146"/>
          <cell r="F146"/>
          <cell r="G146"/>
          <cell r="H146"/>
          <cell r="I146"/>
          <cell r="J146"/>
          <cell r="K146"/>
        </row>
        <row r="147">
          <cell r="C147"/>
          <cell r="D147"/>
          <cell r="E147"/>
          <cell r="F147"/>
          <cell r="G147"/>
          <cell r="H147"/>
          <cell r="I147"/>
          <cell r="J147"/>
          <cell r="K147"/>
        </row>
        <row r="162">
          <cell r="C162"/>
          <cell r="D162"/>
          <cell r="E162"/>
          <cell r="F162"/>
          <cell r="G162"/>
          <cell r="H162"/>
          <cell r="I162"/>
          <cell r="J162"/>
          <cell r="K162"/>
        </row>
        <row r="165">
          <cell r="C165"/>
          <cell r="D165"/>
          <cell r="E165"/>
          <cell r="F165"/>
          <cell r="G165"/>
          <cell r="H165"/>
          <cell r="I165"/>
          <cell r="J165"/>
          <cell r="K165"/>
        </row>
        <row r="167">
          <cell r="D167">
            <v>0</v>
          </cell>
          <cell r="E167">
            <v>0</v>
          </cell>
          <cell r="F167">
            <v>0</v>
          </cell>
          <cell r="G167">
            <v>0</v>
          </cell>
          <cell r="H167">
            <v>0</v>
          </cell>
          <cell r="I167">
            <v>0</v>
          </cell>
          <cell r="J167">
            <v>0</v>
          </cell>
          <cell r="K167">
            <v>0</v>
          </cell>
        </row>
      </sheetData>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UM"/>
      <sheetName val="D2 FIN PERF"/>
      <sheetName val="D3 CAPEX"/>
      <sheetName val="D4 FIN POS"/>
      <sheetName val="D5 CASHFLOW"/>
      <sheetName val="SD1"/>
      <sheetName val="SD2"/>
      <sheetName val="SD3"/>
      <sheetName val="SD4"/>
      <sheetName val="SD5"/>
      <sheetName val="SD6"/>
      <sheetName val="SD7a"/>
      <sheetName val="SD7b"/>
      <sheetName val="SD7c"/>
      <sheetName val="SD7d"/>
      <sheetName val="SD7e"/>
      <sheetName val="SD8"/>
      <sheetName val="SD9"/>
      <sheetName val="SD10"/>
    </sheetNames>
    <sheetDataSet>
      <sheetData sheetId="0"/>
      <sheetData sheetId="1"/>
      <sheetData sheetId="2"/>
      <sheetData sheetId="3">
        <row r="6">
          <cell r="I6"/>
          <cell r="J6"/>
          <cell r="K6"/>
        </row>
        <row r="7">
          <cell r="I7"/>
          <cell r="J7"/>
          <cell r="K7"/>
        </row>
        <row r="8">
          <cell r="K8"/>
        </row>
        <row r="9">
          <cell r="I9"/>
          <cell r="J9"/>
          <cell r="K9"/>
        </row>
        <row r="12">
          <cell r="F12">
            <v>68506742.159999996</v>
          </cell>
          <cell r="G12">
            <v>68506742.159999996</v>
          </cell>
          <cell r="H12">
            <v>68506742.159999996</v>
          </cell>
          <cell r="I12">
            <v>0</v>
          </cell>
          <cell r="J12">
            <v>0</v>
          </cell>
          <cell r="K12">
            <v>0</v>
          </cell>
        </row>
        <row r="34">
          <cell r="C34">
            <v>9702281.0099999998</v>
          </cell>
          <cell r="D34">
            <v>10978948.260000002</v>
          </cell>
          <cell r="E34">
            <v>29100046.600000001</v>
          </cell>
          <cell r="I34">
            <v>0</v>
          </cell>
          <cell r="J34">
            <v>0</v>
          </cell>
          <cell r="K34">
            <v>0</v>
          </cell>
        </row>
        <row r="48">
          <cell r="I48">
            <v>0</v>
          </cell>
          <cell r="J48">
            <v>0</v>
          </cell>
          <cell r="K48">
            <v>0</v>
          </cell>
        </row>
      </sheetData>
      <sheetData sheetId="4"/>
      <sheetData sheetId="5"/>
      <sheetData sheetId="6"/>
      <sheetData sheetId="7"/>
      <sheetData sheetId="8"/>
      <sheetData sheetId="9"/>
      <sheetData sheetId="10"/>
      <sheetData sheetId="11"/>
      <sheetData sheetId="12"/>
      <sheetData sheetId="13">
        <row r="167">
          <cell r="I167">
            <v>2269499.5</v>
          </cell>
          <cell r="J167">
            <v>2269636</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0-R29999 Commitments_Ann A"/>
      <sheetName val="R30-R199999 Commitments Ann B"/>
      <sheetName val="Deviations_Annex C"/>
      <sheetName val="Contracts Comts Ann D1"/>
      <sheetName val="Contract orders Comts Ann D2"/>
      <sheetName val="Tenders Register Ann E"/>
      <sheetName val="Irregular Exp_Ann F"/>
      <sheetName val="Unauthorised EXP_Ann H"/>
      <sheetName val="Fruitless_Wasteful_Ann G"/>
    </sheetNames>
    <sheetDataSet>
      <sheetData sheetId="0" refreshError="1"/>
      <sheetData sheetId="1" refreshError="1"/>
      <sheetData sheetId="2" refreshError="1"/>
      <sheetData sheetId="3" refreshError="1"/>
      <sheetData sheetId="4" refreshError="1">
        <row r="10">
          <cell r="A10" t="str">
            <v>BID/004/18-19</v>
          </cell>
        </row>
        <row r="11">
          <cell r="A11" t="str">
            <v>BID/003/20-21</v>
          </cell>
          <cell r="B11" t="str">
            <v>LIVESTOCK IMPROVEMENT PROGRAMME - ANIMAL HEALTH</v>
          </cell>
          <cell r="C11" t="str">
            <v>Dicla Training and Projects</v>
          </cell>
        </row>
        <row r="13">
          <cell r="A13" t="str">
            <v>RFP 010-20/21</v>
          </cell>
          <cell r="B13" t="str">
            <v>PROVISION OF SECURITY SYSTEMS (ALARM, CCTV, BIOMETRICS) AND ARMED RESPONSE</v>
          </cell>
          <cell r="C13" t="str">
            <v>Red Guard Security</v>
          </cell>
          <cell r="E13" t="str">
            <v>36 months</v>
          </cell>
        </row>
        <row r="16">
          <cell r="A16" t="str">
            <v>BID/008/20-21</v>
          </cell>
          <cell r="B16" t="str">
            <v>APPOINTMENT OF A COMPANY SECRETARIAT FOR A 36 MONTH PERIOD</v>
          </cell>
          <cell r="C16" t="str">
            <v>Rilapax (PTY) LTD T/A William Radcliffe</v>
          </cell>
        </row>
        <row r="17">
          <cell r="A17" t="str">
            <v>EOI/010/20-21</v>
          </cell>
          <cell r="B17" t="str">
            <v xml:space="preserve">ENOCH MGIJIMA WASTE RECYCLING MULTI BUY BACK CENTRES OPERATOR PARTER
</v>
          </cell>
          <cell r="C17" t="str">
            <v>Tulsaspark (PTY) LTD</v>
          </cell>
          <cell r="E17" t="str">
            <v>10 Years</v>
          </cell>
        </row>
        <row r="29">
          <cell r="A29" t="str">
            <v>Amila Security</v>
          </cell>
        </row>
        <row r="30">
          <cell r="A30" t="str">
            <v>Bubhede JV Khangelani Security</v>
          </cell>
        </row>
        <row r="31">
          <cell r="A31" t="str">
            <v>Tyekana Security</v>
          </cell>
        </row>
        <row r="32">
          <cell r="A32" t="str">
            <v>Ibhubesi Lika Noni Secuirty</v>
          </cell>
        </row>
        <row r="33">
          <cell r="A33" t="str">
            <v>LL Security</v>
          </cell>
        </row>
        <row r="34">
          <cell r="A34" t="str">
            <v>Mbala Security Services</v>
          </cell>
        </row>
        <row r="35">
          <cell r="A35" t="str">
            <v>Nqutura Transport services</v>
          </cell>
        </row>
        <row r="36">
          <cell r="A36" t="str">
            <v>PVZ Security and Cleaning</v>
          </cell>
        </row>
        <row r="37">
          <cell r="A37" t="str">
            <v>Reguard Solutions</v>
          </cell>
        </row>
        <row r="38">
          <cell r="A38" t="str">
            <v>World Focus CC1818 t/a SOV</v>
          </cell>
        </row>
        <row r="44">
          <cell r="A44" t="str">
            <v>Buchule Engineers</v>
          </cell>
        </row>
        <row r="45">
          <cell r="A45" t="str">
            <v>Buchule Engineers</v>
          </cell>
        </row>
        <row r="46">
          <cell r="A46" t="str">
            <v>Buchule Engineers</v>
          </cell>
        </row>
        <row r="47">
          <cell r="A47" t="str">
            <v>Buchule Engineers</v>
          </cell>
        </row>
        <row r="48">
          <cell r="A48" t="str">
            <v>Buchule Engineers</v>
          </cell>
        </row>
        <row r="49">
          <cell r="A49" t="str">
            <v>Buchule Engineers</v>
          </cell>
        </row>
        <row r="53">
          <cell r="A53" t="str">
            <v>Uhambiso Consult</v>
          </cell>
        </row>
        <row r="55">
          <cell r="A55" t="str">
            <v>ASCA Consulting t/a Vokon Afrika</v>
          </cell>
        </row>
        <row r="57">
          <cell r="A57" t="str">
            <v>Masilakhe Consulting</v>
          </cell>
        </row>
        <row r="59">
          <cell r="A59" t="str">
            <v>Pith consulting</v>
          </cell>
        </row>
        <row r="60">
          <cell r="A60" t="str">
            <v>Bosch Projects</v>
          </cell>
        </row>
        <row r="61">
          <cell r="A61" t="str">
            <v>ZLM Project Engineering</v>
          </cell>
        </row>
        <row r="62">
          <cell r="A62" t="str">
            <v>Mekan Consultnatns</v>
          </cell>
        </row>
        <row r="63">
          <cell r="A63" t="str">
            <v>MBSA</v>
          </cell>
        </row>
        <row r="64">
          <cell r="A64" t="str">
            <v>Maluti GSM</v>
          </cell>
        </row>
        <row r="70">
          <cell r="A70" t="str">
            <v>PLB/02/20-21</v>
          </cell>
          <cell r="B70" t="str">
            <v xml:space="preserve">APPOINTMENT FOR THE REFURBISHMENT OF THE KOMANI WATER TREATMENT WORKS </v>
          </cell>
          <cell r="C70" t="str">
            <v>BB Water Service</v>
          </cell>
          <cell r="G70">
            <v>6635471.4800000004</v>
          </cell>
        </row>
        <row r="71">
          <cell r="A71" t="str">
            <v>PLB/03/20-21</v>
          </cell>
          <cell r="B71" t="str">
            <v xml:space="preserve">APPOINTMENT FOR THE REFURBISHMENT OF THE KOMANI WASTE WATER TREATMENT WORKS </v>
          </cell>
          <cell r="C71" t="str">
            <v>Makheleni Construction</v>
          </cell>
          <cell r="G71">
            <v>14300000</v>
          </cell>
        </row>
        <row r="72">
          <cell r="A72" t="str">
            <v>26/2020-2021/LG(TN)</v>
          </cell>
          <cell r="B72" t="str">
            <v>CONSTRUCTION OF XOLOBE BULK &amp; LINK TO BANZI SCHEME, MZOMHLE PIPELINE AND STORAGE RESERVOIRS (PHASE 3D&amp;4)</v>
          </cell>
          <cell r="C72" t="str">
            <v>Bathabile Construction Services</v>
          </cell>
          <cell r="G72">
            <v>70918533.370000005</v>
          </cell>
        </row>
        <row r="73">
          <cell r="A73" t="str">
            <v>25/2020-2021/LG(TN)</v>
          </cell>
          <cell r="B73" t="str">
            <v>CLUSTER 7 WATER SUPPLY BACKLOG CLARKBURY VILLAGEWATER SUPPLY PHASE 1</v>
          </cell>
          <cell r="C73" t="str">
            <v>Masiyabu Trading and General Civil Construction</v>
          </cell>
          <cell r="G73">
            <v>12925567.4</v>
          </cell>
        </row>
        <row r="74">
          <cell r="A74" t="str">
            <v>11/2020-2021/LG(TN)</v>
          </cell>
          <cell r="B74" t="str">
            <v>CLUSTER 7 WATER SUPPLY BACKLOG NGXOGI, EMADIZENI, MANTLANENI, XUKA, ENTABENI, EMANTLANENI, CEFANE, EMAFUSINI, MHLONTLO, KWAMHLONTLO, AND DWALENI / MATYENI VILLAGES WATER SUPPLY SCHEME</v>
          </cell>
          <cell r="C74" t="str">
            <v>Lihle Nathi Property Construction</v>
          </cell>
          <cell r="G74">
            <v>38143297.289999999</v>
          </cell>
        </row>
        <row r="75">
          <cell r="A75" t="str">
            <v>PLB/04/20-21</v>
          </cell>
          <cell r="B75" t="str">
            <v>APPOINTMENT FOR PHASE 2A OF THE AUGMENTATION OF ENGCOBO RURAL SCHEME: BHODINI</v>
          </cell>
          <cell r="C75" t="str">
            <v>Iviwe Engineering Solutions</v>
          </cell>
          <cell r="G75">
            <v>2941873.62</v>
          </cell>
        </row>
        <row r="76">
          <cell r="A76" t="str">
            <v>PLB/01/20-21</v>
          </cell>
          <cell r="B76" t="str">
            <v xml:space="preserve">APPOINTMENT FOR CLUSTER 2 RURAL WATER SUPPLY BACKLOG: REGIONAL SCHEME 5 PHASE 3 CONSTRUCTION OF WATER GRAVITY MAINS AND RETICULATION FOR THE TSAKANA, GCINA, MANUNENI, QUNGU, DLOMO, NYONGWANA, KHALANE AND DAYIMANA VILLAGES </v>
          </cell>
          <cell r="C76" t="str">
            <v>Bontifor PTY LTD</v>
          </cell>
          <cell r="G76">
            <v>41743625.780000001</v>
          </cell>
        </row>
        <row r="77">
          <cell r="A77" t="str">
            <v>PLB/07/21-22</v>
          </cell>
          <cell r="B77" t="str">
            <v>PHASE 6: XONXA DAM TRANSFER SCHEME BULK WATER PIPLELINES AND BREAK PRESSURE TANK FOR ILINGE AND MACHIBINI VILLAGES BULK WATER SYPPLY</v>
          </cell>
          <cell r="C77" t="str">
            <v>Siyalima Civils</v>
          </cell>
          <cell r="G77">
            <v>113985485.23999999</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D0FA-7EAB-43AF-B19C-0A0DC5C13EAA}">
  <sheetPr>
    <tabColor rgb="FF00B050"/>
    <pageSetUpPr fitToPage="1"/>
  </sheetPr>
  <dimension ref="A1:N46"/>
  <sheetViews>
    <sheetView zoomScaleNormal="100" workbookViewId="0">
      <selection activeCell="H7" sqref="H7"/>
    </sheetView>
  </sheetViews>
  <sheetFormatPr defaultColWidth="9.140625" defaultRowHeight="12.75" x14ac:dyDescent="0.25"/>
  <cols>
    <col min="1" max="1" width="34.28515625" style="3" customWidth="1"/>
    <col min="2" max="2" width="10.28515625" style="3" bestFit="1" customWidth="1"/>
    <col min="3" max="3" width="11" style="3" bestFit="1" customWidth="1"/>
    <col min="4" max="4" width="11" style="3" customWidth="1"/>
    <col min="5" max="5" width="12.85546875" style="3" customWidth="1"/>
    <col min="6" max="6" width="10.28515625" style="3" bestFit="1" customWidth="1"/>
    <col min="7" max="7" width="11.5703125" style="3" customWidth="1"/>
    <col min="8" max="9" width="11" style="3" bestFit="1" customWidth="1"/>
    <col min="10" max="10" width="11" style="3" customWidth="1"/>
    <col min="11" max="12" width="14.5703125" style="3" customWidth="1"/>
    <col min="13" max="13" width="14.28515625" style="3" customWidth="1"/>
    <col min="14" max="14" width="7.7109375" style="3" customWidth="1"/>
    <col min="15" max="16384" width="9.140625" style="3"/>
  </cols>
  <sheetData>
    <row r="1" spans="1:10" ht="12.95" x14ac:dyDescent="0.3">
      <c r="A1" s="1" t="s">
        <v>593</v>
      </c>
    </row>
    <row r="2" spans="1:10" ht="31.5" customHeight="1" x14ac:dyDescent="0.25">
      <c r="A2" s="308" t="str">
        <f>desc</f>
        <v>Description</v>
      </c>
      <c r="B2" s="130" t="s">
        <v>612</v>
      </c>
      <c r="C2" s="77" t="s">
        <v>613</v>
      </c>
      <c r="D2" s="134" t="s">
        <v>623</v>
      </c>
      <c r="E2" s="132" t="s">
        <v>615</v>
      </c>
      <c r="F2" s="133"/>
      <c r="G2" s="134"/>
      <c r="H2" s="132"/>
      <c r="I2" s="134"/>
      <c r="J2" s="134"/>
    </row>
    <row r="3" spans="1:10" ht="36" customHeight="1" x14ac:dyDescent="0.25">
      <c r="A3" s="446" t="s">
        <v>7</v>
      </c>
      <c r="B3" s="226" t="s">
        <v>611</v>
      </c>
      <c r="C3" s="82" t="s">
        <v>611</v>
      </c>
      <c r="D3" s="83" t="s">
        <v>617</v>
      </c>
      <c r="E3" s="588" t="s">
        <v>624</v>
      </c>
      <c r="F3" s="445" t="str">
        <f>Head7</f>
        <v>Adjusted Budget</v>
      </c>
      <c r="G3" s="83" t="str">
        <f>Head8</f>
        <v>Full Year Forecast</v>
      </c>
      <c r="H3" s="588" t="s">
        <v>625</v>
      </c>
      <c r="I3" s="589" t="s">
        <v>627</v>
      </c>
      <c r="J3" s="590" t="s">
        <v>626</v>
      </c>
    </row>
    <row r="4" spans="1:10" ht="12.75" customHeight="1" x14ac:dyDescent="0.25">
      <c r="A4" s="444" t="s">
        <v>512</v>
      </c>
      <c r="B4" s="442"/>
      <c r="C4" s="441"/>
      <c r="D4" s="443"/>
      <c r="E4" s="443"/>
      <c r="F4" s="442"/>
      <c r="G4" s="441"/>
      <c r="H4" s="443"/>
      <c r="I4" s="441"/>
      <c r="J4" s="575"/>
    </row>
    <row r="5" spans="1:10" ht="12.75" customHeight="1" x14ac:dyDescent="0.25">
      <c r="A5" s="429" t="s">
        <v>248</v>
      </c>
      <c r="B5" s="517">
        <v>0</v>
      </c>
      <c r="C5" s="518"/>
      <c r="D5" s="516">
        <v>0</v>
      </c>
      <c r="E5" s="516">
        <v>0</v>
      </c>
      <c r="F5" s="517">
        <f>'[1]D2-FinPerf'!G5</f>
        <v>0</v>
      </c>
      <c r="G5" s="518">
        <f>'[1]D2-FinPerf'!H5</f>
        <v>0</v>
      </c>
      <c r="H5" s="516">
        <v>0</v>
      </c>
      <c r="I5" s="518">
        <f>'[1]D2-FinPerf'!J5</f>
        <v>0</v>
      </c>
      <c r="J5" s="576"/>
    </row>
    <row r="6" spans="1:10" ht="12.75" customHeight="1" x14ac:dyDescent="0.25">
      <c r="A6" s="429" t="s">
        <v>280</v>
      </c>
      <c r="B6" s="517">
        <v>0</v>
      </c>
      <c r="C6" s="518"/>
      <c r="D6" s="516">
        <v>0</v>
      </c>
      <c r="E6" s="516">
        <v>0</v>
      </c>
      <c r="F6" s="517">
        <f>SUM('[1]D2-FinPerf'!G6:G9)</f>
        <v>0</v>
      </c>
      <c r="G6" s="518">
        <f>SUM('[1]D2-FinPerf'!H6:H9)</f>
        <v>0</v>
      </c>
      <c r="H6" s="516">
        <v>0</v>
      </c>
      <c r="I6" s="518">
        <f>SUM('[1]D2-FinPerf'!J6:J9)</f>
        <v>0</v>
      </c>
      <c r="J6" s="576"/>
    </row>
    <row r="7" spans="1:10" ht="12.75" customHeight="1" x14ac:dyDescent="0.25">
      <c r="A7" s="429" t="s">
        <v>511</v>
      </c>
      <c r="B7" s="517">
        <v>75427</v>
      </c>
      <c r="C7" s="441">
        <v>35590</v>
      </c>
      <c r="D7" s="516"/>
      <c r="E7" s="516">
        <v>157950</v>
      </c>
      <c r="F7" s="517"/>
      <c r="G7" s="518">
        <f>SUM(E7:F7)</f>
        <v>157950</v>
      </c>
      <c r="H7" s="516">
        <v>165689.54999999999</v>
      </c>
      <c r="I7" s="518">
        <v>173476.96</v>
      </c>
      <c r="J7" s="576">
        <v>181630.38</v>
      </c>
    </row>
    <row r="8" spans="1:10" ht="12.75" customHeight="1" x14ac:dyDescent="0.25">
      <c r="A8" s="429" t="s">
        <v>510</v>
      </c>
      <c r="B8" s="517">
        <v>25530646</v>
      </c>
      <c r="C8" s="518">
        <v>20869565</v>
      </c>
      <c r="D8" s="516"/>
      <c r="E8" s="516">
        <v>28975500</v>
      </c>
      <c r="F8" s="517">
        <v>0</v>
      </c>
      <c r="G8" s="518">
        <f t="shared" ref="G8" si="0">SUM(E8:F8)</f>
        <v>28975500</v>
      </c>
      <c r="H8" s="516">
        <v>30395299.5</v>
      </c>
      <c r="I8" s="518">
        <v>31823878.579999998</v>
      </c>
      <c r="J8" s="576">
        <v>33319600.870000001</v>
      </c>
    </row>
    <row r="9" spans="1:10" ht="12.75" customHeight="1" x14ac:dyDescent="0.25">
      <c r="A9" s="429" t="s">
        <v>509</v>
      </c>
      <c r="B9" s="517">
        <v>5356505</v>
      </c>
      <c r="C9" s="564">
        <v>35559947</v>
      </c>
      <c r="D9" s="516"/>
      <c r="E9" s="516">
        <v>79486814.219999999</v>
      </c>
      <c r="F9" s="517"/>
      <c r="G9" s="518">
        <f>SUM(E9:F9)</f>
        <v>79486814.219999999</v>
      </c>
      <c r="H9" s="516">
        <v>23017584.620000001</v>
      </c>
      <c r="I9" s="518">
        <v>24112145.960000001</v>
      </c>
      <c r="J9" s="576">
        <v>25448346.670000002</v>
      </c>
    </row>
    <row r="10" spans="1:10" ht="25.5" customHeight="1" x14ac:dyDescent="0.25">
      <c r="A10" s="440" t="s">
        <v>263</v>
      </c>
      <c r="B10" s="574">
        <f t="shared" ref="B10:C10" si="1">SUM(B5:B9)</f>
        <v>30962578</v>
      </c>
      <c r="C10" s="574">
        <f t="shared" si="1"/>
        <v>56465102</v>
      </c>
      <c r="D10" s="574">
        <f>SUM(D5:D9)</f>
        <v>0</v>
      </c>
      <c r="E10" s="574">
        <f>SUM(E5:E9)</f>
        <v>108620264.22</v>
      </c>
      <c r="F10" s="565">
        <f t="shared" ref="F10:J10" si="2">SUM(F5:F9)</f>
        <v>0</v>
      </c>
      <c r="G10" s="561">
        <f t="shared" si="2"/>
        <v>108620264.22</v>
      </c>
      <c r="H10" s="561">
        <f t="shared" si="2"/>
        <v>53578573.670000002</v>
      </c>
      <c r="I10" s="561">
        <f t="shared" si="2"/>
        <v>56109501.5</v>
      </c>
      <c r="J10" s="561">
        <f t="shared" si="2"/>
        <v>58949577.920000002</v>
      </c>
    </row>
    <row r="11" spans="1:10" ht="12.75" customHeight="1" x14ac:dyDescent="0.25">
      <c r="A11" s="429" t="s">
        <v>446</v>
      </c>
      <c r="B11" s="562">
        <v>21340922</v>
      </c>
      <c r="C11" s="564">
        <v>20370339</v>
      </c>
      <c r="D11" s="516"/>
      <c r="E11" s="516">
        <v>17740841.43</v>
      </c>
      <c r="F11" s="517"/>
      <c r="G11" s="518">
        <f>SUM(E11:F11)</f>
        <v>17740841.43</v>
      </c>
      <c r="H11" s="516">
        <v>19772527.670000002</v>
      </c>
      <c r="I11" s="518">
        <v>20813631.75</v>
      </c>
      <c r="J11" s="576">
        <v>21877839.969999999</v>
      </c>
    </row>
    <row r="12" spans="1:10" ht="12.75" customHeight="1" x14ac:dyDescent="0.25">
      <c r="A12" s="429" t="s">
        <v>508</v>
      </c>
      <c r="B12" s="517">
        <v>0</v>
      </c>
      <c r="C12" s="518"/>
      <c r="D12" s="516">
        <v>0</v>
      </c>
      <c r="E12" s="516">
        <v>0</v>
      </c>
      <c r="F12" s="517">
        <f>'[1]D2-FinPerf'!G25</f>
        <v>0</v>
      </c>
      <c r="G12" s="518">
        <f t="shared" ref="G12:G17" si="3">SUM(E12:F12)</f>
        <v>0</v>
      </c>
      <c r="H12" s="516">
        <v>0</v>
      </c>
      <c r="I12" s="518">
        <f>'[1]D2-FinPerf'!J25</f>
        <v>0</v>
      </c>
      <c r="J12" s="576"/>
    </row>
    <row r="13" spans="1:10" ht="12.75" customHeight="1" x14ac:dyDescent="0.25">
      <c r="A13" s="429" t="s">
        <v>268</v>
      </c>
      <c r="B13" s="562">
        <v>7911729</v>
      </c>
      <c r="C13" s="518">
        <v>3946738</v>
      </c>
      <c r="D13" s="516"/>
      <c r="E13" s="516">
        <v>993810.6</v>
      </c>
      <c r="F13" s="517"/>
      <c r="G13" s="518">
        <f t="shared" si="3"/>
        <v>993810.6</v>
      </c>
      <c r="H13" s="516">
        <v>612810.6</v>
      </c>
      <c r="I13" s="518">
        <v>537810.6</v>
      </c>
      <c r="J13" s="576">
        <v>537810.6</v>
      </c>
    </row>
    <row r="14" spans="1:10" ht="12.75" customHeight="1" x14ac:dyDescent="0.25">
      <c r="A14" s="429" t="s">
        <v>269</v>
      </c>
      <c r="B14" s="517">
        <v>72684</v>
      </c>
      <c r="C14" s="518">
        <v>1161787</v>
      </c>
      <c r="D14" s="516">
        <v>0</v>
      </c>
      <c r="E14" s="516">
        <v>0</v>
      </c>
      <c r="F14" s="517">
        <f>'[1]D2-FinPerf'!G28</f>
        <v>0</v>
      </c>
      <c r="G14" s="518">
        <f t="shared" si="3"/>
        <v>0</v>
      </c>
      <c r="H14" s="516">
        <v>0</v>
      </c>
      <c r="I14" s="518">
        <f>'[1]D2-FinPerf'!J28</f>
        <v>0</v>
      </c>
      <c r="J14" s="576"/>
    </row>
    <row r="15" spans="1:10" ht="12.75" customHeight="1" x14ac:dyDescent="0.25">
      <c r="A15" s="429" t="s">
        <v>507</v>
      </c>
      <c r="B15" s="517">
        <v>0</v>
      </c>
      <c r="C15" s="518"/>
      <c r="D15" s="516">
        <v>0</v>
      </c>
      <c r="E15" s="516">
        <v>0</v>
      </c>
      <c r="F15" s="517">
        <f>'[1]D2-FinPerf'!G29+'[1]D2-FinPerf'!G30</f>
        <v>0</v>
      </c>
      <c r="G15" s="518">
        <f t="shared" si="3"/>
        <v>0</v>
      </c>
      <c r="H15" s="516">
        <v>0</v>
      </c>
      <c r="I15" s="518">
        <f>'[1]D2-FinPerf'!J29+'[1]D2-FinPerf'!J30</f>
        <v>0</v>
      </c>
      <c r="J15" s="576"/>
    </row>
    <row r="16" spans="1:10" ht="12.75" customHeight="1" x14ac:dyDescent="0.25">
      <c r="A16" s="429" t="s">
        <v>506</v>
      </c>
      <c r="B16" s="517">
        <v>0</v>
      </c>
      <c r="C16" s="518"/>
      <c r="D16" s="516">
        <v>0</v>
      </c>
      <c r="E16" s="516">
        <v>0</v>
      </c>
      <c r="F16" s="517">
        <f>'[1]D2-FinPerf'!G32</f>
        <v>0</v>
      </c>
      <c r="G16" s="518">
        <f t="shared" si="3"/>
        <v>0</v>
      </c>
      <c r="H16" s="516">
        <v>0</v>
      </c>
      <c r="I16" s="518">
        <f>'[1]D2-FinPerf'!J32</f>
        <v>0</v>
      </c>
      <c r="J16" s="576"/>
    </row>
    <row r="17" spans="1:14" ht="12.75" customHeight="1" x14ac:dyDescent="0.25">
      <c r="A17" s="429" t="s">
        <v>273</v>
      </c>
      <c r="B17" s="517">
        <v>13641728</v>
      </c>
      <c r="C17" s="518">
        <v>29988352</v>
      </c>
      <c r="D17" s="563"/>
      <c r="E17" s="563">
        <f>11761768.9+67304306+10507220.96</f>
        <v>89573295.860000014</v>
      </c>
      <c r="F17" s="517"/>
      <c r="G17" s="564">
        <f t="shared" si="3"/>
        <v>89573295.860000014</v>
      </c>
      <c r="H17" s="516">
        <f>11280892.58+15584901+5817144.79</f>
        <v>32682938.369999997</v>
      </c>
      <c r="I17" s="518">
        <f>11556120.53+16233481.97+6287655.59</f>
        <v>34077258.090000004</v>
      </c>
      <c r="J17" s="576">
        <f>12122339.19+16912546.24+6852655.4</f>
        <v>35887540.829999998</v>
      </c>
      <c r="K17" s="566"/>
      <c r="L17" s="584"/>
      <c r="M17" s="584"/>
      <c r="N17" s="566"/>
    </row>
    <row r="18" spans="1:14" ht="12.75" customHeight="1" x14ac:dyDescent="0.25">
      <c r="A18" s="439" t="s">
        <v>275</v>
      </c>
      <c r="B18" s="591">
        <f>SUM(B11:B17)</f>
        <v>42967063</v>
      </c>
      <c r="C18" s="592">
        <f t="shared" ref="C18" si="4">SUM(C11:C17)</f>
        <v>55467216</v>
      </c>
      <c r="D18" s="591">
        <f>SUM(D11:D17)</f>
        <v>0</v>
      </c>
      <c r="E18" s="591">
        <f>SUM(E11:E17)</f>
        <v>108307947.89000002</v>
      </c>
      <c r="F18" s="593">
        <f t="shared" ref="F18:J18" si="5">SUM(F11:F17)</f>
        <v>0</v>
      </c>
      <c r="G18" s="592">
        <f t="shared" si="5"/>
        <v>108307947.89000002</v>
      </c>
      <c r="H18" s="592">
        <f t="shared" si="5"/>
        <v>53068276.640000001</v>
      </c>
      <c r="I18" s="592">
        <f t="shared" si="5"/>
        <v>55428700.440000005</v>
      </c>
      <c r="J18" s="592">
        <f t="shared" si="5"/>
        <v>58303191.399999999</v>
      </c>
      <c r="L18" s="469"/>
      <c r="M18" s="469"/>
    </row>
    <row r="19" spans="1:14" ht="12.75" customHeight="1" x14ac:dyDescent="0.25">
      <c r="A19" s="435" t="s">
        <v>505</v>
      </c>
      <c r="B19" s="585">
        <f t="shared" ref="B19:D19" si="6">B10-B18</f>
        <v>-12004485</v>
      </c>
      <c r="C19" s="585">
        <f t="shared" si="6"/>
        <v>997886</v>
      </c>
      <c r="D19" s="585">
        <f t="shared" si="6"/>
        <v>0</v>
      </c>
      <c r="E19" s="585">
        <f t="shared" ref="E19:J19" si="7">E10-E18</f>
        <v>312316.32999998331</v>
      </c>
      <c r="F19" s="522">
        <f t="shared" si="7"/>
        <v>0</v>
      </c>
      <c r="G19" s="522">
        <f t="shared" si="7"/>
        <v>312316.32999998331</v>
      </c>
      <c r="H19" s="522">
        <f t="shared" si="7"/>
        <v>510297.03000000119</v>
      </c>
      <c r="I19" s="522">
        <f t="shared" si="7"/>
        <v>680801.05999999493</v>
      </c>
      <c r="J19" s="522">
        <f t="shared" si="7"/>
        <v>646386.52000000328</v>
      </c>
      <c r="L19" s="469"/>
      <c r="M19" s="469"/>
    </row>
    <row r="20" spans="1:14" ht="23.1" customHeight="1" x14ac:dyDescent="0.25">
      <c r="A20" s="434" t="str">
        <f>'[1]D2-FinPerf'!A38</f>
        <v>Transfers and subsidies - capital (monetary allocations) (National / Provincial and District)</v>
      </c>
      <c r="B20" s="517">
        <v>0</v>
      </c>
      <c r="C20" s="518"/>
      <c r="D20" s="516">
        <v>0</v>
      </c>
      <c r="E20" s="516">
        <v>0</v>
      </c>
      <c r="F20" s="517">
        <f>'[1]D2-FinPerf'!G38</f>
        <v>0</v>
      </c>
      <c r="G20" s="518">
        <f>'[1]D2-FinPerf'!H38</f>
        <v>0</v>
      </c>
      <c r="H20" s="516">
        <v>0</v>
      </c>
      <c r="I20" s="518">
        <f>'[1]D2-FinPerf'!J38</f>
        <v>0</v>
      </c>
      <c r="J20" s="576"/>
    </row>
    <row r="21" spans="1:14" ht="53.45" customHeight="1" x14ac:dyDescent="0.25">
      <c r="A21" s="434" t="str">
        <f>'[1]D2-FinPerf'!A39&amp;" &amp; "&amp;'[1]D2-FinPerf'!A40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1" s="517">
        <v>0</v>
      </c>
      <c r="C21" s="518"/>
      <c r="D21" s="516">
        <v>0</v>
      </c>
      <c r="E21" s="516">
        <v>0</v>
      </c>
      <c r="F21" s="517">
        <f>'[1]D2-FinPerf'!G39+'[1]D2-FinPerf'!G40</f>
        <v>0</v>
      </c>
      <c r="G21" s="518">
        <f>'[1]D2-FinPerf'!H39+'[1]D2-FinPerf'!H40</f>
        <v>0</v>
      </c>
      <c r="H21" s="516">
        <v>0</v>
      </c>
      <c r="I21" s="518">
        <f>'[1]D2-FinPerf'!J39+'[1]D2-FinPerf'!J40</f>
        <v>0</v>
      </c>
      <c r="J21" s="576"/>
    </row>
    <row r="22" spans="1:14" ht="15" customHeight="1" x14ac:dyDescent="0.25">
      <c r="A22" s="433" t="s">
        <v>504</v>
      </c>
      <c r="B22" s="526">
        <v>-12004485</v>
      </c>
      <c r="C22" s="527">
        <f t="shared" ref="C22" si="8">C19+C20+C21</f>
        <v>997886</v>
      </c>
      <c r="D22" s="525"/>
      <c r="E22" s="525">
        <v>19580.530000001192</v>
      </c>
      <c r="F22" s="526">
        <f t="shared" ref="F22:G22" si="9">F19+F20+F21</f>
        <v>0</v>
      </c>
      <c r="G22" s="527">
        <f t="shared" si="9"/>
        <v>312316.32999998331</v>
      </c>
      <c r="H22" s="525">
        <v>-679216.24879999459</v>
      </c>
      <c r="I22" s="527">
        <f t="shared" ref="I22:J22" si="10">I19+I20+I21</f>
        <v>680801.05999999493</v>
      </c>
      <c r="J22" s="527">
        <f t="shared" si="10"/>
        <v>646386.52000000328</v>
      </c>
    </row>
    <row r="23" spans="1:14" ht="12.75" customHeight="1" x14ac:dyDescent="0.25">
      <c r="A23" s="432" t="s">
        <v>503</v>
      </c>
      <c r="B23" s="517">
        <v>0</v>
      </c>
      <c r="C23" s="518">
        <f>'D2 FIN PERF'!D42</f>
        <v>0</v>
      </c>
      <c r="D23" s="516"/>
      <c r="E23" s="516"/>
      <c r="F23" s="517">
        <f>'D2 FIN PERF'!G42</f>
        <v>0</v>
      </c>
      <c r="G23" s="518">
        <f>'D2 FIN PERF'!H42</f>
        <v>0</v>
      </c>
      <c r="H23" s="516">
        <v>0</v>
      </c>
      <c r="I23" s="518">
        <f>'D2 FIN PERF'!J42</f>
        <v>0</v>
      </c>
      <c r="J23" s="576"/>
    </row>
    <row r="24" spans="1:14" ht="12.75" customHeight="1" x14ac:dyDescent="0.25">
      <c r="A24" s="242" t="s">
        <v>502</v>
      </c>
      <c r="B24" s="529">
        <v>-12004485</v>
      </c>
      <c r="C24" s="530">
        <f t="shared" ref="C24" si="11">C22-C23</f>
        <v>997886</v>
      </c>
      <c r="D24" s="528"/>
      <c r="E24" s="528">
        <v>14097.981600000858</v>
      </c>
      <c r="F24" s="529">
        <f t="shared" ref="F24:G24" si="12">F22-F23</f>
        <v>0</v>
      </c>
      <c r="G24" s="530">
        <f t="shared" si="12"/>
        <v>312316.32999998331</v>
      </c>
      <c r="H24" s="528">
        <v>-679216.24879999459</v>
      </c>
      <c r="I24" s="530">
        <f t="shared" ref="I24:J24" si="13">I22-I23</f>
        <v>680801.05999999493</v>
      </c>
      <c r="J24" s="530">
        <f t="shared" si="13"/>
        <v>646386.52000000328</v>
      </c>
    </row>
    <row r="25" spans="1:14" ht="5.0999999999999996" customHeight="1" x14ac:dyDescent="0.25">
      <c r="A25" s="420"/>
      <c r="B25" s="532"/>
      <c r="C25" s="533"/>
      <c r="D25" s="531"/>
      <c r="E25" s="531"/>
      <c r="F25" s="532"/>
      <c r="G25" s="533"/>
      <c r="H25" s="531"/>
      <c r="I25" s="533"/>
      <c r="J25" s="576"/>
    </row>
    <row r="26" spans="1:14" ht="12.75" customHeight="1" x14ac:dyDescent="0.25">
      <c r="A26" s="164" t="s">
        <v>501</v>
      </c>
      <c r="B26" s="535"/>
      <c r="C26" s="536"/>
      <c r="D26" s="534"/>
      <c r="E26" s="534"/>
      <c r="F26" s="535"/>
      <c r="G26" s="536"/>
      <c r="H26" s="534"/>
      <c r="I26" s="536"/>
      <c r="J26" s="576"/>
    </row>
    <row r="27" spans="1:14" ht="12.75" customHeight="1" x14ac:dyDescent="0.25">
      <c r="A27" s="431" t="s">
        <v>500</v>
      </c>
      <c r="B27" s="523">
        <v>0</v>
      </c>
      <c r="C27" s="524"/>
      <c r="D27" s="522">
        <v>0</v>
      </c>
      <c r="E27" s="522">
        <v>0</v>
      </c>
      <c r="F27" s="523">
        <f>'[1]D3-Capex'!G167</f>
        <v>0</v>
      </c>
      <c r="G27" s="524">
        <f>'[1]D3-Capex'!H167</f>
        <v>0</v>
      </c>
      <c r="H27" s="522">
        <v>0</v>
      </c>
      <c r="I27" s="524">
        <f>'[1]D3-Capex'!J167</f>
        <v>0</v>
      </c>
      <c r="J27" s="577"/>
    </row>
    <row r="28" spans="1:14" ht="12.75" customHeight="1" x14ac:dyDescent="0.25">
      <c r="A28" s="430" t="s">
        <v>465</v>
      </c>
      <c r="B28" s="517">
        <v>0</v>
      </c>
      <c r="C28" s="518">
        <f>'[1]D3-Capex'!D174</f>
        <v>0</v>
      </c>
      <c r="D28" s="516"/>
      <c r="E28" s="516"/>
      <c r="F28" s="517">
        <f>'[1]D3-Capex'!G174</f>
        <v>0</v>
      </c>
      <c r="G28" s="518">
        <f>'[1]D3-Capex'!H174</f>
        <v>0</v>
      </c>
      <c r="H28" s="516">
        <v>0</v>
      </c>
      <c r="I28" s="518">
        <f>'[1]D3-Capex'!J174</f>
        <v>0</v>
      </c>
      <c r="J28" s="576"/>
      <c r="K28" s="428"/>
    </row>
    <row r="29" spans="1:14" ht="0.95" customHeight="1" x14ac:dyDescent="0.25">
      <c r="A29" s="142"/>
      <c r="B29" s="517"/>
      <c r="C29" s="518"/>
      <c r="D29" s="516"/>
      <c r="E29" s="516"/>
      <c r="F29" s="517"/>
      <c r="G29" s="518"/>
      <c r="H29" s="516"/>
      <c r="I29" s="518"/>
      <c r="J29" s="576"/>
      <c r="K29" s="428"/>
    </row>
    <row r="30" spans="1:14" ht="12.75" customHeight="1" x14ac:dyDescent="0.25">
      <c r="A30" s="142" t="s">
        <v>499</v>
      </c>
      <c r="B30" s="517">
        <v>0</v>
      </c>
      <c r="C30" s="518"/>
      <c r="D30" s="516">
        <v>0</v>
      </c>
      <c r="E30" s="516">
        <v>0</v>
      </c>
      <c r="F30" s="517">
        <f>'[1]D3-Capex'!G176</f>
        <v>0</v>
      </c>
      <c r="G30" s="518">
        <f>'[1]D3-Capex'!H176</f>
        <v>0</v>
      </c>
      <c r="H30" s="516">
        <v>0</v>
      </c>
      <c r="I30" s="518">
        <f>'[1]D3-Capex'!J176</f>
        <v>0</v>
      </c>
      <c r="J30" s="576"/>
      <c r="K30" s="428"/>
    </row>
    <row r="31" spans="1:14" ht="12.75" customHeight="1" x14ac:dyDescent="0.25">
      <c r="A31" s="429" t="s">
        <v>498</v>
      </c>
      <c r="B31" s="517">
        <v>0</v>
      </c>
      <c r="C31" s="518"/>
      <c r="D31" s="516">
        <v>0</v>
      </c>
      <c r="E31" s="516">
        <v>0</v>
      </c>
      <c r="F31" s="517">
        <f>'[1]D3-Capex'!G177</f>
        <v>0</v>
      </c>
      <c r="G31" s="518">
        <f>'[1]D3-Capex'!H177</f>
        <v>0</v>
      </c>
      <c r="H31" s="516">
        <v>0</v>
      </c>
      <c r="I31" s="518">
        <f>'[1]D3-Capex'!J177</f>
        <v>0</v>
      </c>
      <c r="J31" s="576"/>
      <c r="K31" s="428"/>
    </row>
    <row r="32" spans="1:14" ht="12.75" customHeight="1" x14ac:dyDescent="0.25">
      <c r="A32" s="90" t="s">
        <v>497</v>
      </c>
      <c r="B32" s="523">
        <v>0</v>
      </c>
      <c r="C32" s="524">
        <f t="shared" ref="C32" si="14">+C28+C30+C31</f>
        <v>0</v>
      </c>
      <c r="D32" s="522">
        <v>0</v>
      </c>
      <c r="E32" s="522">
        <v>0</v>
      </c>
      <c r="F32" s="523">
        <f t="shared" ref="F32:G32" si="15">+F28+F30+F31</f>
        <v>0</v>
      </c>
      <c r="G32" s="524">
        <f t="shared" si="15"/>
        <v>0</v>
      </c>
      <c r="H32" s="522">
        <v>0</v>
      </c>
      <c r="I32" s="524">
        <f t="shared" ref="I32" si="16">+I28+I30+I31</f>
        <v>0</v>
      </c>
      <c r="J32" s="577"/>
    </row>
    <row r="33" spans="1:10" ht="5.0999999999999996" customHeight="1" x14ac:dyDescent="0.25">
      <c r="A33" s="427"/>
      <c r="B33" s="532"/>
      <c r="C33" s="533"/>
      <c r="D33" s="531"/>
      <c r="E33" s="531"/>
      <c r="F33" s="532"/>
      <c r="G33" s="533"/>
      <c r="H33" s="531"/>
      <c r="I33" s="533"/>
      <c r="J33" s="576"/>
    </row>
    <row r="34" spans="1:10" ht="12.75" customHeight="1" x14ac:dyDescent="0.25">
      <c r="A34" s="164" t="s">
        <v>496</v>
      </c>
      <c r="B34" s="535"/>
      <c r="C34" s="536"/>
      <c r="D34" s="534"/>
      <c r="E34" s="534"/>
      <c r="F34" s="535"/>
      <c r="G34" s="536"/>
      <c r="H34" s="534"/>
      <c r="I34" s="536"/>
      <c r="J34" s="576"/>
    </row>
    <row r="35" spans="1:10" s="208" customFormat="1" ht="12.75" customHeight="1" x14ac:dyDescent="0.25">
      <c r="A35" s="209" t="s">
        <v>495</v>
      </c>
      <c r="B35" s="538">
        <f>'D4 FIN POS'!C12</f>
        <v>18425682</v>
      </c>
      <c r="C35" s="538">
        <f>'D4 FIN POS'!D12</f>
        <v>22105312</v>
      </c>
      <c r="D35" s="538">
        <f>'D4 FIN POS'!E12</f>
        <v>0</v>
      </c>
      <c r="E35" s="538">
        <f>'D4 FIN POS'!F12</f>
        <v>0</v>
      </c>
      <c r="F35" s="538">
        <f>'D4 FIN POS'!G12</f>
        <v>0</v>
      </c>
      <c r="G35" s="538">
        <f>'D4 FIN POS'!H12</f>
        <v>0</v>
      </c>
      <c r="H35" s="538">
        <f>'D4 FIN POS'!I12</f>
        <v>0</v>
      </c>
      <c r="I35" s="538">
        <f>'D4 FIN POS'!J12</f>
        <v>0</v>
      </c>
      <c r="J35" s="538">
        <f>'D4 FIN POS'!K12</f>
        <v>0</v>
      </c>
    </row>
    <row r="36" spans="1:10" s="208" customFormat="1" ht="12.75" customHeight="1" x14ac:dyDescent="0.25">
      <c r="A36" s="209" t="s">
        <v>494</v>
      </c>
      <c r="B36" s="538">
        <f>'D4 FIN POS'!C24</f>
        <v>19609870</v>
      </c>
      <c r="C36" s="539">
        <f>'D4 FIN POS'!D24</f>
        <v>22221450</v>
      </c>
      <c r="D36" s="537"/>
      <c r="E36" s="537">
        <f>'D4 FIN POS'!F19</f>
        <v>300000</v>
      </c>
      <c r="F36" s="537">
        <f>'D4 FIN POS'!G19</f>
        <v>0</v>
      </c>
      <c r="G36" s="537">
        <f>'D4 FIN POS'!H19</f>
        <v>300000</v>
      </c>
      <c r="H36" s="537">
        <f>'D4 FIN POS'!I19</f>
        <v>500000</v>
      </c>
      <c r="I36" s="537">
        <f>'D4 FIN POS'!J19</f>
        <v>600000</v>
      </c>
      <c r="J36" s="537">
        <f>'D4 FIN POS'!K19</f>
        <v>600000</v>
      </c>
    </row>
    <row r="37" spans="1:10" s="208" customFormat="1" ht="12.75" customHeight="1" x14ac:dyDescent="0.25">
      <c r="A37" s="209" t="s">
        <v>493</v>
      </c>
      <c r="B37" s="538">
        <f>'D4 FIN POS'!C34</f>
        <v>30666752</v>
      </c>
      <c r="C37" s="538">
        <f>'D4 FIN POS'!D34</f>
        <v>17134044</v>
      </c>
      <c r="D37" s="538">
        <f>'D4 FIN POS'!E34</f>
        <v>0</v>
      </c>
      <c r="E37" s="538">
        <f>'D4 FIN POS'!F34</f>
        <v>0</v>
      </c>
      <c r="F37" s="538">
        <f>'D4 FIN POS'!G34</f>
        <v>0</v>
      </c>
      <c r="G37" s="538">
        <f>'D4 FIN POS'!H34</f>
        <v>0</v>
      </c>
      <c r="H37" s="538">
        <f>'D4 FIN POS'!I34</f>
        <v>0</v>
      </c>
      <c r="I37" s="538">
        <f>'D4 FIN POS'!J34</f>
        <v>0</v>
      </c>
      <c r="J37" s="538">
        <f>'D4 FIN POS'!K34</f>
        <v>0</v>
      </c>
    </row>
    <row r="38" spans="1:10" s="208" customFormat="1" ht="12.75" customHeight="1" x14ac:dyDescent="0.25">
      <c r="A38" s="209" t="s">
        <v>492</v>
      </c>
      <c r="B38" s="538">
        <v>0</v>
      </c>
      <c r="C38" s="539">
        <f>'D4 FIN POS'!D39</f>
        <v>0</v>
      </c>
      <c r="D38" s="537">
        <v>0</v>
      </c>
      <c r="E38" s="537">
        <v>0</v>
      </c>
      <c r="F38" s="538">
        <f>'[1]D4-FinPos'!G39</f>
        <v>0</v>
      </c>
      <c r="G38" s="539">
        <f>'[1]D4-FinPos'!H39</f>
        <v>0</v>
      </c>
      <c r="H38" s="537">
        <v>0</v>
      </c>
      <c r="I38" s="539">
        <f>'[1]D4-FinPos'!J39</f>
        <v>0</v>
      </c>
      <c r="J38" s="578"/>
    </row>
    <row r="39" spans="1:10" s="208" customFormat="1" ht="12.75" customHeight="1" x14ac:dyDescent="0.25">
      <c r="A39" s="209" t="s">
        <v>491</v>
      </c>
      <c r="B39" s="538">
        <f>'D4 FIN POS'!C48</f>
        <v>7368800</v>
      </c>
      <c r="C39" s="538">
        <f>'D4 FIN POS'!D48</f>
        <v>27192718</v>
      </c>
      <c r="D39" s="538">
        <f>'D4 FIN POS'!E48</f>
        <v>0</v>
      </c>
      <c r="E39" s="538">
        <f>'D4 FIN POS'!F48</f>
        <v>300000</v>
      </c>
      <c r="F39" s="538">
        <f>'D4 FIN POS'!G48</f>
        <v>0</v>
      </c>
      <c r="G39" s="538">
        <f>'D4 FIN POS'!H48</f>
        <v>0</v>
      </c>
      <c r="H39" s="538">
        <f>'D4 FIN POS'!I48</f>
        <v>0</v>
      </c>
      <c r="I39" s="538">
        <f>'D4 FIN POS'!J48</f>
        <v>0</v>
      </c>
      <c r="J39" s="538">
        <f>'D4 FIN POS'!K48</f>
        <v>0</v>
      </c>
    </row>
    <row r="40" spans="1:10" ht="5.0999999999999996" customHeight="1" x14ac:dyDescent="0.25">
      <c r="A40" s="420"/>
      <c r="B40" s="532"/>
      <c r="C40" s="533"/>
      <c r="D40" s="531"/>
      <c r="E40" s="531"/>
      <c r="F40" s="532"/>
      <c r="G40" s="533"/>
      <c r="H40" s="531"/>
      <c r="I40" s="533"/>
      <c r="J40" s="576"/>
    </row>
    <row r="41" spans="1:10" ht="12.75" customHeight="1" x14ac:dyDescent="0.25">
      <c r="A41" s="93" t="s">
        <v>490</v>
      </c>
      <c r="B41" s="517"/>
      <c r="C41" s="518"/>
      <c r="D41" s="516"/>
      <c r="E41" s="516"/>
      <c r="F41" s="517"/>
      <c r="G41" s="518"/>
      <c r="H41" s="516"/>
      <c r="I41" s="518"/>
      <c r="J41" s="576"/>
    </row>
    <row r="42" spans="1:10" ht="12.75" customHeight="1" x14ac:dyDescent="0.25">
      <c r="A42" s="142" t="s">
        <v>489</v>
      </c>
      <c r="B42" s="569">
        <f>'D5 CASHFLOW'!C18</f>
        <v>-12079912</v>
      </c>
      <c r="C42" s="569">
        <f>'D5 CASHFLOW'!D18</f>
        <v>-163901</v>
      </c>
      <c r="D42" s="569">
        <f>'D5 CASHFLOW'!E18</f>
        <v>0</v>
      </c>
      <c r="E42" s="569">
        <f>'D5 CASHFLOW'!F18</f>
        <v>312316.32999998331</v>
      </c>
      <c r="F42" s="569">
        <f>'D5 CASHFLOW'!G18</f>
        <v>0</v>
      </c>
      <c r="G42" s="569">
        <f>'D5 CASHFLOW'!H18</f>
        <v>312316.32999998331</v>
      </c>
      <c r="H42" s="569">
        <f>'D5 CASHFLOW'!I18</f>
        <v>510297.03000000119</v>
      </c>
      <c r="I42" s="569">
        <f>'D5 CASHFLOW'!J18</f>
        <v>680801.05999999493</v>
      </c>
      <c r="J42" s="569">
        <f>'D5 CASHFLOW'!K18</f>
        <v>646386.52000001073</v>
      </c>
    </row>
    <row r="43" spans="1:10" ht="12.75" customHeight="1" x14ac:dyDescent="0.25">
      <c r="A43" s="142" t="s">
        <v>488</v>
      </c>
      <c r="B43" s="569">
        <f>'D5 CASHFLOW'!C27</f>
        <v>-179696</v>
      </c>
      <c r="C43" s="569">
        <f>'D5 CASHFLOW'!D27</f>
        <v>-128245</v>
      </c>
      <c r="D43" s="569">
        <f>'D5 CASHFLOW'!E27</f>
        <v>0</v>
      </c>
      <c r="E43" s="569">
        <f>'D5 CASHFLOW'!F27</f>
        <v>300000</v>
      </c>
      <c r="F43" s="569">
        <f>'D5 CASHFLOW'!G27</f>
        <v>0</v>
      </c>
      <c r="G43" s="569">
        <f>'D5 CASHFLOW'!H27</f>
        <v>300000</v>
      </c>
      <c r="H43" s="569">
        <f>'D5 CASHFLOW'!I27</f>
        <v>500000</v>
      </c>
      <c r="I43" s="569">
        <f>'D5 CASHFLOW'!J27</f>
        <v>600000</v>
      </c>
      <c r="J43" s="569">
        <f>'D5 CASHFLOW'!K27</f>
        <v>600000</v>
      </c>
    </row>
    <row r="44" spans="1:10" ht="12.75" customHeight="1" x14ac:dyDescent="0.25">
      <c r="A44" s="142" t="s">
        <v>487</v>
      </c>
      <c r="B44" s="569">
        <v>0</v>
      </c>
      <c r="C44" s="569">
        <v>0</v>
      </c>
      <c r="D44" s="569">
        <v>0</v>
      </c>
      <c r="E44" s="569">
        <v>0</v>
      </c>
      <c r="F44" s="569">
        <v>0</v>
      </c>
      <c r="G44" s="569">
        <v>0</v>
      </c>
      <c r="H44" s="569">
        <v>0</v>
      </c>
      <c r="I44" s="569">
        <v>0</v>
      </c>
      <c r="J44" s="569">
        <v>0</v>
      </c>
    </row>
    <row r="45" spans="1:10" ht="12.75" customHeight="1" x14ac:dyDescent="0.25">
      <c r="A45" s="282" t="s">
        <v>486</v>
      </c>
      <c r="B45" s="570">
        <f>'D5 CASHFLOW'!C40</f>
        <v>359657</v>
      </c>
      <c r="C45" s="570">
        <f>'D5 CASHFLOW'!D40</f>
        <v>67511</v>
      </c>
      <c r="D45" s="570">
        <f>'D5 CASHFLOW'!E40</f>
        <v>0</v>
      </c>
      <c r="E45" s="570">
        <f>'D5 CASHFLOW'!F40</f>
        <v>612316.32999998331</v>
      </c>
      <c r="F45" s="570">
        <f>'D5 CASHFLOW'!G40</f>
        <v>0</v>
      </c>
      <c r="G45" s="570">
        <f>'D5 CASHFLOW'!H40</f>
        <v>612316.32999998331</v>
      </c>
      <c r="H45" s="570">
        <f>'D5 CASHFLOW'!I40</f>
        <v>1010297.0300000012</v>
      </c>
      <c r="I45" s="570">
        <f>'D5 CASHFLOW'!J40</f>
        <v>1280801.0599999949</v>
      </c>
      <c r="J45" s="570">
        <f>'D5 CASHFLOW'!K40</f>
        <v>1246386.5200000107</v>
      </c>
    </row>
    <row r="46" spans="1:10" ht="5.0999999999999996" customHeight="1" x14ac:dyDescent="0.25">
      <c r="A46" s="420"/>
      <c r="B46" s="419"/>
      <c r="C46" s="417"/>
      <c r="D46" s="419"/>
      <c r="E46" s="419"/>
      <c r="F46" s="418"/>
      <c r="G46" s="417"/>
      <c r="H46" s="419"/>
      <c r="I46" s="417"/>
      <c r="J46" s="575"/>
    </row>
  </sheetData>
  <phoneticPr fontId="14" type="noConversion"/>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1E8F7-9F04-4797-B375-664556C55E20}">
  <sheetPr>
    <tabColor rgb="FF00B050"/>
  </sheetPr>
  <dimension ref="A1:L50"/>
  <sheetViews>
    <sheetView topLeftCell="A25" workbookViewId="0">
      <selection activeCell="J45" sqref="J45"/>
    </sheetView>
  </sheetViews>
  <sheetFormatPr defaultColWidth="9.140625" defaultRowHeight="12.75" x14ac:dyDescent="0.25"/>
  <cols>
    <col min="1" max="1" width="37.7109375" style="3" customWidth="1"/>
    <col min="2" max="2" width="3"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2.95" x14ac:dyDescent="0.3">
      <c r="A1" s="1" t="s">
        <v>601</v>
      </c>
    </row>
    <row r="2" spans="1:12" ht="28.5" customHeight="1" x14ac:dyDescent="0.25">
      <c r="A2" s="75" t="s">
        <v>306</v>
      </c>
      <c r="B2" s="76" t="str">
        <f>head27</f>
        <v>Ref</v>
      </c>
      <c r="C2" s="647" t="str">
        <f>'SD4'!E2</f>
        <v>2022/23</v>
      </c>
      <c r="D2" s="648"/>
      <c r="E2" s="649"/>
      <c r="F2" s="650" t="str">
        <f>'SD4'!F2</f>
        <v>Current year 2023/24</v>
      </c>
      <c r="G2" s="651"/>
      <c r="H2" s="652"/>
      <c r="I2" s="653" t="str">
        <f>'D5 CASHFLOW'!I3</f>
        <v>Budget year  2024/25</v>
      </c>
      <c r="J2" s="620"/>
      <c r="K2" s="621"/>
    </row>
    <row r="3" spans="1:12" ht="21" x14ac:dyDescent="0.25">
      <c r="A3" s="135" t="s">
        <v>307</v>
      </c>
      <c r="B3" s="136">
        <v>1</v>
      </c>
      <c r="C3" s="30" t="s">
        <v>308</v>
      </c>
      <c r="D3" s="137" t="s">
        <v>309</v>
      </c>
      <c r="E3" s="35" t="s">
        <v>310</v>
      </c>
      <c r="F3" s="30" t="s">
        <v>308</v>
      </c>
      <c r="G3" s="137" t="s">
        <v>309</v>
      </c>
      <c r="H3" s="35" t="s">
        <v>310</v>
      </c>
      <c r="I3" s="30" t="s">
        <v>308</v>
      </c>
      <c r="J3" s="137" t="s">
        <v>309</v>
      </c>
      <c r="K3" s="35" t="s">
        <v>310</v>
      </c>
    </row>
    <row r="4" spans="1:12" ht="10.5" x14ac:dyDescent="0.25">
      <c r="A4" s="90" t="s">
        <v>311</v>
      </c>
      <c r="B4" s="91"/>
      <c r="C4" s="262"/>
      <c r="D4" s="262"/>
      <c r="E4" s="263"/>
      <c r="F4" s="264"/>
      <c r="G4" s="262"/>
      <c r="H4" s="265"/>
      <c r="I4" s="266"/>
      <c r="J4" s="262"/>
      <c r="K4" s="263"/>
    </row>
    <row r="5" spans="1:12" ht="11.25" customHeight="1" x14ac:dyDescent="0.25">
      <c r="A5" s="142" t="s">
        <v>312</v>
      </c>
      <c r="B5" s="91"/>
      <c r="C5" s="267">
        <v>0</v>
      </c>
      <c r="D5" s="267">
        <v>0</v>
      </c>
      <c r="E5" s="268">
        <v>0</v>
      </c>
      <c r="F5" s="269">
        <v>0</v>
      </c>
      <c r="G5" s="267">
        <v>0</v>
      </c>
      <c r="H5" s="270">
        <v>0</v>
      </c>
      <c r="I5" s="271">
        <v>0</v>
      </c>
      <c r="J5" s="267">
        <v>0</v>
      </c>
      <c r="K5" s="268">
        <v>0</v>
      </c>
    </row>
    <row r="6" spans="1:12" ht="11.25" customHeight="1" x14ac:dyDescent="0.25">
      <c r="A6" s="142" t="s">
        <v>313</v>
      </c>
      <c r="B6" s="91">
        <v>3</v>
      </c>
      <c r="C6" s="267">
        <v>17</v>
      </c>
      <c r="D6" s="267">
        <v>0</v>
      </c>
      <c r="E6" s="268">
        <v>17</v>
      </c>
      <c r="F6" s="269">
        <f>5+7</f>
        <v>12</v>
      </c>
      <c r="G6" s="267">
        <v>0</v>
      </c>
      <c r="H6" s="270">
        <v>12</v>
      </c>
      <c r="I6" s="271">
        <v>12</v>
      </c>
      <c r="J6" s="267">
        <v>0</v>
      </c>
      <c r="K6" s="268">
        <v>12</v>
      </c>
      <c r="L6" s="3" t="s">
        <v>640</v>
      </c>
    </row>
    <row r="7" spans="1:12" ht="11.25" customHeight="1" x14ac:dyDescent="0.25">
      <c r="A7" s="90" t="s">
        <v>314</v>
      </c>
      <c r="B7" s="91">
        <v>4</v>
      </c>
      <c r="C7" s="267"/>
      <c r="D7" s="267"/>
      <c r="E7" s="268"/>
      <c r="F7" s="269"/>
      <c r="G7" s="267">
        <v>0</v>
      </c>
      <c r="H7" s="270"/>
      <c r="I7" s="271"/>
      <c r="J7" s="267"/>
      <c r="K7" s="268"/>
    </row>
    <row r="8" spans="1:12" ht="11.25" customHeight="1" x14ac:dyDescent="0.25">
      <c r="A8" s="142" t="s">
        <v>315</v>
      </c>
      <c r="B8" s="91">
        <v>2</v>
      </c>
      <c r="C8" s="267">
        <v>3</v>
      </c>
      <c r="D8" s="267">
        <v>0</v>
      </c>
      <c r="E8" s="268">
        <v>2</v>
      </c>
      <c r="F8" s="269">
        <v>3</v>
      </c>
      <c r="G8" s="267">
        <v>0</v>
      </c>
      <c r="H8" s="270">
        <v>3</v>
      </c>
      <c r="I8" s="271">
        <v>3</v>
      </c>
      <c r="J8" s="267">
        <v>0</v>
      </c>
      <c r="K8" s="268">
        <v>3</v>
      </c>
      <c r="L8" s="3" t="s">
        <v>641</v>
      </c>
    </row>
    <row r="9" spans="1:12" ht="11.25" customHeight="1" x14ac:dyDescent="0.25">
      <c r="A9" s="142" t="s">
        <v>316</v>
      </c>
      <c r="B9" s="91">
        <v>6</v>
      </c>
      <c r="C9" s="267">
        <v>3</v>
      </c>
      <c r="D9" s="267">
        <v>3</v>
      </c>
      <c r="E9" s="268">
        <v>0</v>
      </c>
      <c r="F9" s="269">
        <v>3</v>
      </c>
      <c r="G9" s="267">
        <v>3</v>
      </c>
      <c r="H9" s="270">
        <v>0</v>
      </c>
      <c r="I9" s="271">
        <v>4</v>
      </c>
      <c r="J9" s="267">
        <v>4</v>
      </c>
      <c r="K9" s="268">
        <v>0</v>
      </c>
      <c r="L9" s="3" t="s">
        <v>642</v>
      </c>
    </row>
    <row r="10" spans="1:12" ht="11.25" customHeight="1" x14ac:dyDescent="0.25">
      <c r="A10" s="142" t="s">
        <v>317</v>
      </c>
      <c r="B10" s="91"/>
      <c r="C10" s="272">
        <f>SUM(C11:C18)</f>
        <v>7</v>
      </c>
      <c r="D10" s="272">
        <f>SUM(D11:D18)</f>
        <v>7</v>
      </c>
      <c r="E10" s="273">
        <f t="shared" ref="E10:K10" si="0">SUM(E11:E18)</f>
        <v>0</v>
      </c>
      <c r="F10" s="274">
        <f t="shared" si="0"/>
        <v>7</v>
      </c>
      <c r="G10" s="267">
        <v>0</v>
      </c>
      <c r="H10" s="275">
        <f t="shared" si="0"/>
        <v>0</v>
      </c>
      <c r="I10" s="276">
        <f t="shared" si="0"/>
        <v>7</v>
      </c>
      <c r="J10" s="272">
        <f t="shared" si="0"/>
        <v>7</v>
      </c>
      <c r="K10" s="273">
        <f t="shared" si="0"/>
        <v>0</v>
      </c>
    </row>
    <row r="11" spans="1:12" ht="11.25" customHeight="1" x14ac:dyDescent="0.25">
      <c r="A11" s="147" t="s">
        <v>318</v>
      </c>
      <c r="B11" s="91"/>
      <c r="C11" s="267">
        <v>6</v>
      </c>
      <c r="D11" s="267">
        <v>6</v>
      </c>
      <c r="E11" s="268">
        <v>0</v>
      </c>
      <c r="F11" s="269">
        <v>6</v>
      </c>
      <c r="G11" s="267">
        <v>6</v>
      </c>
      <c r="H11" s="270">
        <v>0</v>
      </c>
      <c r="I11" s="271">
        <v>6</v>
      </c>
      <c r="J11" s="267">
        <v>6</v>
      </c>
      <c r="K11" s="268">
        <v>0</v>
      </c>
      <c r="L11" s="3" t="s">
        <v>644</v>
      </c>
    </row>
    <row r="12" spans="1:12" ht="11.25" customHeight="1" x14ac:dyDescent="0.25">
      <c r="A12" s="147" t="s">
        <v>319</v>
      </c>
      <c r="B12" s="91"/>
      <c r="C12" s="267">
        <v>0</v>
      </c>
      <c r="D12" s="267">
        <v>0</v>
      </c>
      <c r="E12" s="268">
        <v>0</v>
      </c>
      <c r="F12" s="269">
        <v>0</v>
      </c>
      <c r="G12" s="267">
        <v>0</v>
      </c>
      <c r="H12" s="270">
        <v>0</v>
      </c>
      <c r="I12" s="271">
        <v>0</v>
      </c>
      <c r="J12" s="267">
        <v>0</v>
      </c>
      <c r="K12" s="268">
        <v>0</v>
      </c>
    </row>
    <row r="13" spans="1:12" ht="11.25" customHeight="1" x14ac:dyDescent="0.25">
      <c r="A13" s="147" t="s">
        <v>320</v>
      </c>
      <c r="B13" s="91"/>
      <c r="C13" s="267">
        <v>1</v>
      </c>
      <c r="D13" s="267">
        <v>1</v>
      </c>
      <c r="E13" s="268">
        <v>0</v>
      </c>
      <c r="F13" s="269">
        <v>1</v>
      </c>
      <c r="G13" s="267">
        <v>1</v>
      </c>
      <c r="H13" s="270">
        <v>0</v>
      </c>
      <c r="I13" s="271">
        <v>1</v>
      </c>
      <c r="J13" s="267">
        <v>1</v>
      </c>
      <c r="K13" s="268">
        <v>0</v>
      </c>
      <c r="L13" s="3" t="s">
        <v>643</v>
      </c>
    </row>
    <row r="14" spans="1:12" ht="11.25" customHeight="1" x14ac:dyDescent="0.25">
      <c r="A14" s="147" t="s">
        <v>53</v>
      </c>
      <c r="B14" s="91"/>
      <c r="C14" s="267"/>
      <c r="D14" s="267"/>
      <c r="E14" s="268"/>
      <c r="F14" s="269"/>
      <c r="G14" s="267">
        <v>0</v>
      </c>
      <c r="H14" s="270"/>
      <c r="I14" s="271"/>
      <c r="J14" s="267"/>
      <c r="K14" s="268"/>
    </row>
    <row r="15" spans="1:12" ht="11.25" customHeight="1" x14ac:dyDescent="0.25">
      <c r="A15" s="147" t="s">
        <v>321</v>
      </c>
      <c r="B15" s="91"/>
      <c r="C15" s="267"/>
      <c r="D15" s="267"/>
      <c r="E15" s="268"/>
      <c r="F15" s="269"/>
      <c r="G15" s="267">
        <v>0</v>
      </c>
      <c r="H15" s="270"/>
      <c r="I15" s="271"/>
      <c r="J15" s="267"/>
      <c r="K15" s="268"/>
    </row>
    <row r="16" spans="1:12" ht="11.25" customHeight="1" x14ac:dyDescent="0.25">
      <c r="A16" s="147" t="s">
        <v>322</v>
      </c>
      <c r="B16" s="91"/>
      <c r="C16" s="267"/>
      <c r="D16" s="267"/>
      <c r="E16" s="268"/>
      <c r="F16" s="269"/>
      <c r="G16" s="267">
        <v>0</v>
      </c>
      <c r="H16" s="270"/>
      <c r="I16" s="271"/>
      <c r="J16" s="267"/>
      <c r="K16" s="268"/>
    </row>
    <row r="17" spans="1:12" ht="11.25" customHeight="1" x14ac:dyDescent="0.25">
      <c r="A17" s="147" t="s">
        <v>323</v>
      </c>
      <c r="B17" s="91"/>
      <c r="C17" s="267"/>
      <c r="D17" s="267"/>
      <c r="E17" s="268"/>
      <c r="F17" s="269"/>
      <c r="G17" s="267">
        <v>0</v>
      </c>
      <c r="H17" s="270"/>
      <c r="I17" s="271"/>
      <c r="J17" s="267"/>
      <c r="K17" s="268"/>
    </row>
    <row r="18" spans="1:12" ht="11.25" customHeight="1" x14ac:dyDescent="0.25">
      <c r="A18" s="147" t="s">
        <v>324</v>
      </c>
      <c r="B18" s="91"/>
      <c r="C18" s="267"/>
      <c r="D18" s="267"/>
      <c r="E18" s="268"/>
      <c r="F18" s="269"/>
      <c r="G18" s="267">
        <v>0</v>
      </c>
      <c r="H18" s="270"/>
      <c r="I18" s="271"/>
      <c r="J18" s="267"/>
      <c r="K18" s="268"/>
    </row>
    <row r="19" spans="1:12" ht="11.25" customHeight="1" x14ac:dyDescent="0.25">
      <c r="A19" s="147" t="s">
        <v>325</v>
      </c>
      <c r="B19" s="91"/>
      <c r="C19" s="267">
        <f>5-2</f>
        <v>3</v>
      </c>
      <c r="D19" s="267">
        <v>3</v>
      </c>
      <c r="E19" s="268">
        <v>0</v>
      </c>
      <c r="F19" s="269">
        <v>3</v>
      </c>
      <c r="G19" s="267">
        <v>3</v>
      </c>
      <c r="H19" s="270">
        <v>0</v>
      </c>
      <c r="I19" s="271">
        <v>3</v>
      </c>
      <c r="J19" s="267">
        <v>3</v>
      </c>
      <c r="K19" s="268">
        <v>0</v>
      </c>
    </row>
    <row r="20" spans="1:12" ht="11.25" customHeight="1" x14ac:dyDescent="0.25">
      <c r="A20" s="142" t="s">
        <v>326</v>
      </c>
      <c r="B20" s="91"/>
      <c r="C20" s="272">
        <f>SUM(C21:C28)</f>
        <v>0</v>
      </c>
      <c r="D20" s="272">
        <f>SUM(D21:D28)</f>
        <v>0</v>
      </c>
      <c r="E20" s="273">
        <f t="shared" ref="E20:K20" si="1">SUM(E21:E28)</f>
        <v>0</v>
      </c>
      <c r="F20" s="274">
        <f t="shared" si="1"/>
        <v>0</v>
      </c>
      <c r="G20" s="267">
        <v>0</v>
      </c>
      <c r="H20" s="275">
        <f t="shared" si="1"/>
        <v>0</v>
      </c>
      <c r="I20" s="276">
        <f t="shared" si="1"/>
        <v>0</v>
      </c>
      <c r="J20" s="272">
        <f t="shared" si="1"/>
        <v>0</v>
      </c>
      <c r="K20" s="273">
        <f t="shared" si="1"/>
        <v>0</v>
      </c>
    </row>
    <row r="21" spans="1:12" ht="11.25" customHeight="1" x14ac:dyDescent="0.25">
      <c r="A21" s="147" t="s">
        <v>318</v>
      </c>
      <c r="B21" s="91"/>
      <c r="C21" s="267"/>
      <c r="D21" s="267"/>
      <c r="E21" s="268"/>
      <c r="F21" s="269"/>
      <c r="G21" s="267">
        <v>0</v>
      </c>
      <c r="H21" s="270"/>
      <c r="I21" s="271"/>
      <c r="J21" s="267"/>
      <c r="K21" s="268"/>
    </row>
    <row r="22" spans="1:12" ht="11.25" customHeight="1" x14ac:dyDescent="0.25">
      <c r="A22" s="147" t="s">
        <v>319</v>
      </c>
      <c r="B22" s="91"/>
      <c r="C22" s="267"/>
      <c r="D22" s="267"/>
      <c r="E22" s="268"/>
      <c r="F22" s="269"/>
      <c r="G22" s="267">
        <v>0</v>
      </c>
      <c r="H22" s="270"/>
      <c r="I22" s="271"/>
      <c r="J22" s="267"/>
      <c r="K22" s="268"/>
    </row>
    <row r="23" spans="1:12" ht="11.25" customHeight="1" x14ac:dyDescent="0.25">
      <c r="A23" s="147" t="s">
        <v>320</v>
      </c>
      <c r="B23" s="91"/>
      <c r="C23" s="267"/>
      <c r="D23" s="267"/>
      <c r="E23" s="268"/>
      <c r="F23" s="269"/>
      <c r="G23" s="267">
        <v>0</v>
      </c>
      <c r="H23" s="270"/>
      <c r="I23" s="271"/>
      <c r="J23" s="267"/>
      <c r="K23" s="268"/>
    </row>
    <row r="24" spans="1:12" ht="11.25" customHeight="1" x14ac:dyDescent="0.25">
      <c r="A24" s="147" t="s">
        <v>53</v>
      </c>
      <c r="B24" s="91"/>
      <c r="C24" s="267"/>
      <c r="D24" s="267"/>
      <c r="E24" s="268"/>
      <c r="F24" s="269"/>
      <c r="G24" s="267">
        <v>0</v>
      </c>
      <c r="H24" s="270"/>
      <c r="I24" s="271"/>
      <c r="J24" s="267"/>
      <c r="K24" s="268"/>
    </row>
    <row r="25" spans="1:12" ht="11.25" customHeight="1" x14ac:dyDescent="0.25">
      <c r="A25" s="147" t="s">
        <v>321</v>
      </c>
      <c r="B25" s="91"/>
      <c r="C25" s="267"/>
      <c r="D25" s="267"/>
      <c r="E25" s="268"/>
      <c r="F25" s="269"/>
      <c r="G25" s="267">
        <v>0</v>
      </c>
      <c r="H25" s="270"/>
      <c r="I25" s="271"/>
      <c r="J25" s="267"/>
      <c r="K25" s="268"/>
    </row>
    <row r="26" spans="1:12" ht="11.25" customHeight="1" x14ac:dyDescent="0.25">
      <c r="A26" s="147" t="s">
        <v>322</v>
      </c>
      <c r="B26" s="91"/>
      <c r="C26" s="267"/>
      <c r="D26" s="267"/>
      <c r="E26" s="268"/>
      <c r="F26" s="269"/>
      <c r="G26" s="267">
        <v>0</v>
      </c>
      <c r="H26" s="270"/>
      <c r="I26" s="271"/>
      <c r="J26" s="267"/>
      <c r="K26" s="268"/>
    </row>
    <row r="27" spans="1:12" ht="11.25" customHeight="1" x14ac:dyDescent="0.25">
      <c r="A27" s="147" t="s">
        <v>323</v>
      </c>
      <c r="B27" s="91"/>
      <c r="C27" s="267"/>
      <c r="D27" s="267"/>
      <c r="E27" s="268"/>
      <c r="F27" s="269"/>
      <c r="G27" s="267">
        <v>0</v>
      </c>
      <c r="H27" s="270"/>
      <c r="I27" s="271"/>
      <c r="J27" s="267"/>
      <c r="K27" s="268"/>
    </row>
    <row r="28" spans="1:12" ht="11.25" customHeight="1" x14ac:dyDescent="0.25">
      <c r="A28" s="147" t="s">
        <v>324</v>
      </c>
      <c r="B28" s="91"/>
      <c r="C28" s="267"/>
      <c r="D28" s="267"/>
      <c r="E28" s="268"/>
      <c r="F28" s="269"/>
      <c r="G28" s="267">
        <v>0</v>
      </c>
      <c r="H28" s="270"/>
      <c r="I28" s="271"/>
      <c r="J28" s="267"/>
      <c r="K28" s="268"/>
    </row>
    <row r="29" spans="1:12" ht="11.25" customHeight="1" x14ac:dyDescent="0.25">
      <c r="A29" s="147" t="s">
        <v>325</v>
      </c>
      <c r="B29" s="91"/>
      <c r="C29" s="267">
        <v>0</v>
      </c>
      <c r="D29" s="267">
        <v>0</v>
      </c>
      <c r="E29" s="268">
        <v>0</v>
      </c>
      <c r="F29" s="269">
        <v>3</v>
      </c>
      <c r="G29" s="267">
        <v>0</v>
      </c>
      <c r="H29" s="270">
        <v>3</v>
      </c>
      <c r="I29" s="271">
        <v>4</v>
      </c>
      <c r="J29" s="267">
        <v>0</v>
      </c>
      <c r="K29" s="268">
        <v>4</v>
      </c>
    </row>
    <row r="30" spans="1:12" ht="11.25" customHeight="1" x14ac:dyDescent="0.25">
      <c r="A30" s="142" t="s">
        <v>327</v>
      </c>
      <c r="B30" s="91"/>
      <c r="C30" s="267">
        <v>6</v>
      </c>
      <c r="D30" s="267">
        <v>6</v>
      </c>
      <c r="E30" s="268">
        <v>0</v>
      </c>
      <c r="F30" s="269">
        <v>6</v>
      </c>
      <c r="G30" s="267">
        <v>6</v>
      </c>
      <c r="H30" s="270">
        <v>0</v>
      </c>
      <c r="I30" s="271">
        <v>5</v>
      </c>
      <c r="J30" s="267">
        <v>5</v>
      </c>
      <c r="K30" s="268">
        <v>0</v>
      </c>
    </row>
    <row r="31" spans="1:12" ht="11.25" customHeight="1" x14ac:dyDescent="0.25">
      <c r="A31" s="142" t="s">
        <v>328</v>
      </c>
      <c r="B31" s="91"/>
      <c r="C31" s="267">
        <v>0</v>
      </c>
      <c r="D31" s="267">
        <v>0</v>
      </c>
      <c r="E31" s="268">
        <v>0</v>
      </c>
      <c r="F31" s="269">
        <v>0</v>
      </c>
      <c r="G31" s="267">
        <v>0</v>
      </c>
      <c r="H31" s="270">
        <v>0</v>
      </c>
      <c r="I31" s="271">
        <v>0</v>
      </c>
      <c r="J31" s="267">
        <v>0</v>
      </c>
      <c r="K31" s="268">
        <v>0</v>
      </c>
    </row>
    <row r="32" spans="1:12" ht="11.25" customHeight="1" x14ac:dyDescent="0.25">
      <c r="A32" s="142" t="s">
        <v>329</v>
      </c>
      <c r="B32" s="91"/>
      <c r="C32" s="267">
        <v>2</v>
      </c>
      <c r="D32" s="267">
        <v>2</v>
      </c>
      <c r="E32" s="268">
        <v>0</v>
      </c>
      <c r="F32" s="269">
        <v>2</v>
      </c>
      <c r="G32" s="267">
        <v>2</v>
      </c>
      <c r="H32" s="270">
        <v>0</v>
      </c>
      <c r="I32" s="271">
        <v>2</v>
      </c>
      <c r="J32" s="267">
        <v>2</v>
      </c>
      <c r="K32" s="268">
        <v>0</v>
      </c>
      <c r="L32" s="3" t="s">
        <v>645</v>
      </c>
    </row>
    <row r="33" spans="1:12" ht="11.25" customHeight="1" x14ac:dyDescent="0.25">
      <c r="A33" s="142" t="s">
        <v>330</v>
      </c>
      <c r="B33" s="91"/>
      <c r="C33" s="267"/>
      <c r="D33" s="267"/>
      <c r="E33" s="268"/>
      <c r="F33" s="269"/>
      <c r="G33" s="267">
        <v>0</v>
      </c>
      <c r="H33" s="270"/>
      <c r="I33" s="271"/>
      <c r="J33" s="267"/>
      <c r="K33" s="268"/>
    </row>
    <row r="34" spans="1:12" ht="11.25" customHeight="1" x14ac:dyDescent="0.25">
      <c r="A34" s="142" t="s">
        <v>331</v>
      </c>
      <c r="B34" s="91"/>
      <c r="C34" s="267">
        <v>15</v>
      </c>
      <c r="D34" s="267">
        <v>15</v>
      </c>
      <c r="E34" s="268">
        <v>0</v>
      </c>
      <c r="F34" s="269">
        <v>15</v>
      </c>
      <c r="G34" s="267">
        <v>15</v>
      </c>
      <c r="H34" s="270">
        <v>0</v>
      </c>
      <c r="I34" s="271">
        <v>15</v>
      </c>
      <c r="J34" s="267">
        <v>12</v>
      </c>
      <c r="K34" s="268">
        <v>0</v>
      </c>
      <c r="L34" s="3" t="s">
        <v>647</v>
      </c>
    </row>
    <row r="35" spans="1:12" ht="11.25" customHeight="1" x14ac:dyDescent="0.25">
      <c r="A35" s="142" t="s">
        <v>332</v>
      </c>
      <c r="B35" s="91"/>
      <c r="C35" s="267">
        <v>5</v>
      </c>
      <c r="D35" s="267">
        <v>5</v>
      </c>
      <c r="E35" s="268">
        <v>0</v>
      </c>
      <c r="F35" s="269">
        <v>5</v>
      </c>
      <c r="G35" s="267">
        <v>5</v>
      </c>
      <c r="H35" s="270">
        <v>0</v>
      </c>
      <c r="I35" s="271">
        <v>5</v>
      </c>
      <c r="J35" s="267">
        <v>5</v>
      </c>
      <c r="K35" s="268">
        <v>0</v>
      </c>
      <c r="L35" s="3" t="s">
        <v>646</v>
      </c>
    </row>
    <row r="36" spans="1:12" ht="11.25" customHeight="1" x14ac:dyDescent="0.25">
      <c r="A36" s="16" t="s">
        <v>333</v>
      </c>
      <c r="B36" s="91"/>
      <c r="C36" s="277">
        <f>SUM(C5:C9)+SUM(C11:C19)+SUM(C21:C35)</f>
        <v>61</v>
      </c>
      <c r="D36" s="277">
        <f t="shared" ref="D36:K36" si="2">SUM(D5:D9)+SUM(D11:D19)+SUM(D21:D35)</f>
        <v>41</v>
      </c>
      <c r="E36" s="278">
        <f t="shared" si="2"/>
        <v>19</v>
      </c>
      <c r="F36" s="279">
        <f t="shared" si="2"/>
        <v>59</v>
      </c>
      <c r="G36" s="277">
        <f t="shared" si="2"/>
        <v>41</v>
      </c>
      <c r="H36" s="280">
        <f t="shared" si="2"/>
        <v>18</v>
      </c>
      <c r="I36" s="281">
        <f t="shared" si="2"/>
        <v>60</v>
      </c>
      <c r="J36" s="277">
        <f t="shared" si="2"/>
        <v>38</v>
      </c>
      <c r="K36" s="280">
        <f t="shared" si="2"/>
        <v>19</v>
      </c>
    </row>
    <row r="37" spans="1:12" ht="11.25" customHeight="1" x14ac:dyDescent="0.25">
      <c r="A37" s="282" t="s">
        <v>334</v>
      </c>
      <c r="B37" s="91"/>
      <c r="C37" s="283"/>
      <c r="D37" s="284">
        <f>IF(ISERROR((D36/C36)-1),0,((D36/C36)-1))</f>
        <v>-0.32786885245901642</v>
      </c>
      <c r="E37" s="285">
        <f>IF(ISERROR((E36/D36)-1),0,((E36/D36)-1))</f>
        <v>-0.53658536585365857</v>
      </c>
      <c r="F37" s="286">
        <f>IF(ISERROR((F36/E36)-1),0,((F36/E36)-1))</f>
        <v>2.1052631578947367</v>
      </c>
      <c r="G37" s="287">
        <f>IF(ISERROR((G36/E36)-1),0,((G36/E36)-1))</f>
        <v>1.1578947368421053</v>
      </c>
      <c r="H37" s="288">
        <f>IF(ISERROR((H36/E36)-1),0,((H36/E36)-1))</f>
        <v>-5.2631578947368474E-2</v>
      </c>
      <c r="I37" s="289">
        <f>IF(ISERROR((I36/H36)-1),0,((I36/H36)-1))</f>
        <v>2.3333333333333335</v>
      </c>
      <c r="J37" s="287">
        <f>IF(ISERROR((J36/I36)-1),0,((J36/I36)-1))</f>
        <v>-0.3666666666666667</v>
      </c>
      <c r="K37" s="290">
        <f>IF(ISERROR((K36/J36)-1),0,((K36/J36)-1))</f>
        <v>-0.5</v>
      </c>
    </row>
    <row r="38" spans="1:12" ht="3.75" customHeight="1" x14ac:dyDescent="0.25">
      <c r="A38" s="282"/>
      <c r="B38" s="91"/>
      <c r="C38" s="283"/>
      <c r="D38" s="287"/>
      <c r="E38" s="290"/>
      <c r="F38" s="286"/>
      <c r="G38" s="287"/>
      <c r="H38" s="288"/>
      <c r="I38" s="289"/>
      <c r="J38" s="287"/>
      <c r="K38" s="290"/>
    </row>
    <row r="39" spans="1:12" ht="11.25" customHeight="1" x14ac:dyDescent="0.25">
      <c r="A39" s="90" t="s">
        <v>335</v>
      </c>
      <c r="B39" s="91">
        <v>5</v>
      </c>
      <c r="C39" s="291">
        <f>C36-C6</f>
        <v>44</v>
      </c>
      <c r="D39" s="292">
        <f t="shared" ref="D39:K39" si="3">D36-D6</f>
        <v>41</v>
      </c>
      <c r="E39" s="293">
        <v>0</v>
      </c>
      <c r="F39" s="294">
        <f t="shared" si="3"/>
        <v>47</v>
      </c>
      <c r="G39" s="295">
        <f t="shared" si="3"/>
        <v>41</v>
      </c>
      <c r="H39" s="296">
        <f t="shared" si="3"/>
        <v>6</v>
      </c>
      <c r="I39" s="297">
        <f t="shared" si="3"/>
        <v>48</v>
      </c>
      <c r="J39" s="295">
        <f t="shared" si="3"/>
        <v>38</v>
      </c>
      <c r="K39" s="298">
        <f t="shared" si="3"/>
        <v>7</v>
      </c>
    </row>
    <row r="40" spans="1:12" ht="11.25" customHeight="1" x14ac:dyDescent="0.25">
      <c r="A40" s="142" t="s">
        <v>336</v>
      </c>
      <c r="B40" s="91">
        <v>7</v>
      </c>
      <c r="C40" s="291">
        <f>7</f>
        <v>7</v>
      </c>
      <c r="D40" s="292">
        <v>7</v>
      </c>
      <c r="E40" s="293">
        <v>0</v>
      </c>
      <c r="F40" s="294">
        <v>7</v>
      </c>
      <c r="G40" s="295">
        <v>7</v>
      </c>
      <c r="H40" s="296">
        <v>0</v>
      </c>
      <c r="I40" s="297">
        <v>7</v>
      </c>
      <c r="J40" s="295">
        <v>7</v>
      </c>
      <c r="K40" s="298">
        <v>0</v>
      </c>
    </row>
    <row r="41" spans="1:12" ht="11.25" customHeight="1" x14ac:dyDescent="0.25">
      <c r="A41" s="255" t="s">
        <v>337</v>
      </c>
      <c r="B41" s="299">
        <v>7</v>
      </c>
      <c r="C41" s="300">
        <v>0</v>
      </c>
      <c r="D41" s="301">
        <v>0</v>
      </c>
      <c r="E41" s="302">
        <v>0</v>
      </c>
      <c r="F41" s="303">
        <v>0</v>
      </c>
      <c r="G41" s="304">
        <v>0</v>
      </c>
      <c r="H41" s="305">
        <v>0</v>
      </c>
      <c r="I41" s="306">
        <v>1</v>
      </c>
      <c r="J41" s="304">
        <v>1</v>
      </c>
      <c r="K41" s="307">
        <v>0</v>
      </c>
    </row>
    <row r="42" spans="1:12" ht="11.25" customHeight="1" x14ac:dyDescent="0.25">
      <c r="C42" s="19"/>
      <c r="D42" s="19"/>
      <c r="E42" s="19"/>
      <c r="F42" s="19"/>
      <c r="G42" s="19"/>
      <c r="H42" s="19"/>
      <c r="I42" s="19"/>
      <c r="J42" s="19"/>
      <c r="K42" s="19"/>
    </row>
    <row r="43" spans="1:12" ht="11.25" customHeight="1" x14ac:dyDescent="0.25">
      <c r="A43" s="18" t="str">
        <f>head27a</f>
        <v>References</v>
      </c>
      <c r="C43" s="19"/>
      <c r="D43" s="19"/>
      <c r="E43" s="19"/>
      <c r="F43" s="19"/>
      <c r="G43" s="19"/>
      <c r="H43" s="19"/>
      <c r="I43" s="19"/>
      <c r="J43" s="19"/>
      <c r="K43" s="19"/>
    </row>
    <row r="44" spans="1:12" ht="11.25" customHeight="1" x14ac:dyDescent="0.25">
      <c r="A44" s="20" t="s">
        <v>338</v>
      </c>
    </row>
    <row r="45" spans="1:12" ht="11.25" customHeight="1" x14ac:dyDescent="0.25">
      <c r="A45" s="20" t="s">
        <v>339</v>
      </c>
    </row>
    <row r="46" spans="1:12" ht="11.25" customHeight="1" x14ac:dyDescent="0.25">
      <c r="A46" s="20" t="s">
        <v>340</v>
      </c>
    </row>
    <row r="47" spans="1:12" ht="11.25" customHeight="1" x14ac:dyDescent="0.25">
      <c r="A47" s="20" t="s">
        <v>341</v>
      </c>
    </row>
    <row r="48" spans="1:12" ht="11.25" customHeight="1" x14ac:dyDescent="0.25">
      <c r="A48" s="20" t="s">
        <v>342</v>
      </c>
    </row>
    <row r="49" spans="1:1" ht="11.25" customHeight="1" x14ac:dyDescent="0.25">
      <c r="A49" s="20" t="s">
        <v>343</v>
      </c>
    </row>
    <row r="50" spans="1:1" ht="11.25" customHeight="1" x14ac:dyDescent="0.25">
      <c r="A50" s="20" t="s">
        <v>344</v>
      </c>
    </row>
  </sheetData>
  <mergeCells count="3">
    <mergeCell ref="C2:E2"/>
    <mergeCell ref="F2:H2"/>
    <mergeCell ref="I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2A5C-351D-49AF-AF3F-B8E76764A5B3}">
  <sheetPr>
    <tabColor rgb="FF00B050"/>
  </sheetPr>
  <dimension ref="A1:P240"/>
  <sheetViews>
    <sheetView topLeftCell="A203" workbookViewId="0">
      <selection activeCell="O203" sqref="O203"/>
    </sheetView>
  </sheetViews>
  <sheetFormatPr defaultColWidth="8.85546875" defaultRowHeight="15" x14ac:dyDescent="0.25"/>
  <cols>
    <col min="1" max="1" width="41.7109375" style="3" customWidth="1"/>
    <col min="2" max="16" width="8.7109375" style="3" customWidth="1"/>
  </cols>
  <sheetData>
    <row r="1" spans="1:16" s="3" customFormat="1" ht="13.5" x14ac:dyDescent="0.25">
      <c r="A1" s="1" t="s">
        <v>602</v>
      </c>
      <c r="B1" s="2"/>
    </row>
    <row r="2" spans="1:16" ht="25.5" x14ac:dyDescent="0.25">
      <c r="A2" s="639" t="str">
        <f>desc</f>
        <v>Description</v>
      </c>
      <c r="B2" s="132" t="str">
        <f>'D5 CASHFLOW'!F2</f>
        <v>Current year 2023/24</v>
      </c>
      <c r="C2" s="133"/>
      <c r="D2" s="133"/>
      <c r="E2" s="133"/>
      <c r="F2" s="133"/>
      <c r="G2" s="133"/>
      <c r="H2" s="133"/>
      <c r="I2" s="133"/>
      <c r="J2" s="133"/>
      <c r="K2" s="133"/>
      <c r="L2" s="133"/>
      <c r="M2" s="133"/>
      <c r="N2" s="132" t="str">
        <f>Head3a</f>
        <v>Medium Term Revenue and Expenditure Framework</v>
      </c>
      <c r="O2" s="133"/>
      <c r="P2" s="134"/>
    </row>
    <row r="3" spans="1:16" x14ac:dyDescent="0.25">
      <c r="A3" s="640"/>
      <c r="B3" s="226" t="s">
        <v>235</v>
      </c>
      <c r="C3" s="82" t="s">
        <v>236</v>
      </c>
      <c r="D3" s="82" t="s">
        <v>237</v>
      </c>
      <c r="E3" s="82" t="s">
        <v>238</v>
      </c>
      <c r="F3" s="82" t="s">
        <v>239</v>
      </c>
      <c r="G3" s="227" t="s">
        <v>240</v>
      </c>
      <c r="H3" s="228" t="s">
        <v>241</v>
      </c>
      <c r="I3" s="229" t="s">
        <v>242</v>
      </c>
      <c r="J3" s="82" t="s">
        <v>243</v>
      </c>
      <c r="K3" s="82" t="s">
        <v>244</v>
      </c>
      <c r="L3" s="228" t="s">
        <v>245</v>
      </c>
      <c r="M3" s="229" t="s">
        <v>246</v>
      </c>
      <c r="N3" s="623" t="str">
        <f>'D1 SUM'!E3</f>
        <v>Budget year 2023/24</v>
      </c>
      <c r="O3" s="625" t="str">
        <f>'D5 CASHFLOW'!I3</f>
        <v>Budget year  2024/25</v>
      </c>
      <c r="P3" s="654" t="str">
        <f>'D5 CASHFLOW'!J3</f>
        <v>Budget year +1 2025/2026</v>
      </c>
    </row>
    <row r="4" spans="1:16" x14ac:dyDescent="0.25">
      <c r="A4" s="230" t="s">
        <v>7</v>
      </c>
      <c r="B4" s="231"/>
      <c r="C4" s="13"/>
      <c r="D4" s="13"/>
      <c r="E4" s="13"/>
      <c r="F4" s="13"/>
      <c r="G4" s="232"/>
      <c r="H4" s="13"/>
      <c r="I4" s="232"/>
      <c r="J4" s="13"/>
      <c r="K4" s="13"/>
      <c r="L4" s="13"/>
      <c r="M4" s="232"/>
      <c r="N4" s="624"/>
      <c r="O4" s="626"/>
      <c r="P4" s="635"/>
    </row>
    <row r="5" spans="1:16" x14ac:dyDescent="0.25">
      <c r="A5" s="93" t="s">
        <v>247</v>
      </c>
      <c r="B5" s="140"/>
      <c r="C5" s="44"/>
      <c r="D5" s="44"/>
      <c r="E5" s="44"/>
      <c r="F5" s="44"/>
      <c r="G5" s="149"/>
      <c r="H5" s="44"/>
      <c r="I5" s="44"/>
      <c r="J5" s="44"/>
      <c r="K5" s="44"/>
      <c r="L5" s="44"/>
      <c r="M5" s="149"/>
      <c r="N5" s="140"/>
      <c r="O5" s="44"/>
      <c r="P5" s="141"/>
    </row>
    <row r="6" spans="1:16" x14ac:dyDescent="0.25">
      <c r="A6" s="142" t="s">
        <v>248</v>
      </c>
      <c r="B6" s="233">
        <v>0</v>
      </c>
      <c r="C6" s="234">
        <v>0</v>
      </c>
      <c r="D6" s="234">
        <v>0</v>
      </c>
      <c r="E6" s="234">
        <v>0</v>
      </c>
      <c r="F6" s="234">
        <v>0</v>
      </c>
      <c r="G6" s="235">
        <v>0</v>
      </c>
      <c r="H6" s="234">
        <v>0</v>
      </c>
      <c r="I6" s="234">
        <v>0</v>
      </c>
      <c r="J6" s="234">
        <v>0</v>
      </c>
      <c r="K6" s="234">
        <v>0</v>
      </c>
      <c r="L6" s="234">
        <v>0</v>
      </c>
      <c r="M6" s="149">
        <f>N6-SUM(B6:L6)</f>
        <v>0</v>
      </c>
      <c r="N6" s="140">
        <f>'[1]D2-FinPerf'!I5</f>
        <v>0</v>
      </c>
      <c r="O6" s="44">
        <f>'[1]D2-FinPerf'!J5</f>
        <v>0</v>
      </c>
      <c r="P6" s="141"/>
    </row>
    <row r="7" spans="1:16" x14ac:dyDescent="0.25">
      <c r="A7" s="142" t="s">
        <v>249</v>
      </c>
      <c r="B7" s="233">
        <v>0</v>
      </c>
      <c r="C7" s="234">
        <v>0</v>
      </c>
      <c r="D7" s="234">
        <v>0</v>
      </c>
      <c r="E7" s="234">
        <v>0</v>
      </c>
      <c r="F7" s="234">
        <v>0</v>
      </c>
      <c r="G7" s="235">
        <v>0</v>
      </c>
      <c r="H7" s="234">
        <v>0</v>
      </c>
      <c r="I7" s="234">
        <v>0</v>
      </c>
      <c r="J7" s="234">
        <v>0</v>
      </c>
      <c r="K7" s="234">
        <v>0</v>
      </c>
      <c r="L7" s="234">
        <v>0</v>
      </c>
      <c r="M7" s="149">
        <f>N7-SUM(B7:L7)</f>
        <v>0</v>
      </c>
      <c r="N7" s="140">
        <f>'[1]D2-FinPerf'!I6</f>
        <v>0</v>
      </c>
      <c r="O7" s="44">
        <f>'[1]D2-FinPerf'!J6</f>
        <v>0</v>
      </c>
      <c r="P7" s="141"/>
    </row>
    <row r="8" spans="1:16" x14ac:dyDescent="0.25">
      <c r="A8" s="142" t="s">
        <v>250</v>
      </c>
      <c r="B8" s="233">
        <v>0</v>
      </c>
      <c r="C8" s="234">
        <v>0</v>
      </c>
      <c r="D8" s="234">
        <v>0</v>
      </c>
      <c r="E8" s="234">
        <v>0</v>
      </c>
      <c r="F8" s="234">
        <v>0</v>
      </c>
      <c r="G8" s="235">
        <v>0</v>
      </c>
      <c r="H8" s="234">
        <v>0</v>
      </c>
      <c r="I8" s="234">
        <v>0</v>
      </c>
      <c r="J8" s="234">
        <v>0</v>
      </c>
      <c r="K8" s="234">
        <v>0</v>
      </c>
      <c r="L8" s="234">
        <v>0</v>
      </c>
      <c r="M8" s="149">
        <f>N8-SUM(B8:L8)</f>
        <v>0</v>
      </c>
      <c r="N8" s="140">
        <f>'[1]D2-FinPerf'!I7</f>
        <v>0</v>
      </c>
      <c r="O8" s="44">
        <f>'[1]D2-FinPerf'!J7</f>
        <v>0</v>
      </c>
      <c r="P8" s="141"/>
    </row>
    <row r="9" spans="1:16" x14ac:dyDescent="0.25">
      <c r="A9" s="142" t="s">
        <v>251</v>
      </c>
      <c r="B9" s="233">
        <v>0</v>
      </c>
      <c r="C9" s="234">
        <v>0</v>
      </c>
      <c r="D9" s="234">
        <v>0</v>
      </c>
      <c r="E9" s="234">
        <v>0</v>
      </c>
      <c r="F9" s="234">
        <v>0</v>
      </c>
      <c r="G9" s="235">
        <v>0</v>
      </c>
      <c r="H9" s="234">
        <v>0</v>
      </c>
      <c r="I9" s="234">
        <v>0</v>
      </c>
      <c r="J9" s="234">
        <v>0</v>
      </c>
      <c r="K9" s="234">
        <v>0</v>
      </c>
      <c r="L9" s="234">
        <v>0</v>
      </c>
      <c r="M9" s="149">
        <f>N9-SUM(B9:L9)</f>
        <v>0</v>
      </c>
      <c r="N9" s="140">
        <f>'[1]D2-FinPerf'!I8</f>
        <v>0</v>
      </c>
      <c r="O9" s="44">
        <f>'[1]D2-FinPerf'!J8</f>
        <v>0</v>
      </c>
      <c r="P9" s="141"/>
    </row>
    <row r="10" spans="1:16" x14ac:dyDescent="0.25">
      <c r="A10" s="142" t="s">
        <v>252</v>
      </c>
      <c r="B10" s="233">
        <v>0</v>
      </c>
      <c r="C10" s="234">
        <v>0</v>
      </c>
      <c r="D10" s="234">
        <v>0</v>
      </c>
      <c r="E10" s="234">
        <v>0</v>
      </c>
      <c r="F10" s="234">
        <v>0</v>
      </c>
      <c r="G10" s="235">
        <v>0</v>
      </c>
      <c r="H10" s="234">
        <v>0</v>
      </c>
      <c r="I10" s="234">
        <v>0</v>
      </c>
      <c r="J10" s="234">
        <v>0</v>
      </c>
      <c r="K10" s="234">
        <v>0</v>
      </c>
      <c r="L10" s="234">
        <v>0</v>
      </c>
      <c r="M10" s="149">
        <f>N10-SUM(B10:L10)</f>
        <v>0</v>
      </c>
      <c r="N10" s="140">
        <f>'[1]D2-FinPerf'!I9</f>
        <v>0</v>
      </c>
      <c r="O10" s="44">
        <f>'[1]D2-FinPerf'!J9</f>
        <v>0</v>
      </c>
      <c r="P10" s="141"/>
    </row>
    <row r="11" spans="1:16" ht="0.95" customHeight="1" x14ac:dyDescent="0.25">
      <c r="A11" s="142"/>
      <c r="B11" s="140"/>
      <c r="C11" s="44"/>
      <c r="D11" s="44"/>
      <c r="E11" s="44"/>
      <c r="F11" s="44"/>
      <c r="G11" s="149"/>
      <c r="H11" s="44"/>
      <c r="I11" s="44"/>
      <c r="J11" s="44"/>
      <c r="K11" s="44"/>
      <c r="L11" s="44"/>
      <c r="M11" s="149"/>
      <c r="N11" s="140"/>
      <c r="O11" s="44"/>
      <c r="P11" s="141"/>
    </row>
    <row r="12" spans="1:16" x14ac:dyDescent="0.25">
      <c r="A12" s="142" t="s">
        <v>253</v>
      </c>
      <c r="B12" s="233"/>
      <c r="C12" s="233"/>
      <c r="D12" s="233">
        <f>N12/12</f>
        <v>0</v>
      </c>
      <c r="E12" s="233">
        <f>N12/12</f>
        <v>0</v>
      </c>
      <c r="F12" s="233">
        <f>N12/12</f>
        <v>0</v>
      </c>
      <c r="G12" s="233">
        <f>N12/12</f>
        <v>0</v>
      </c>
      <c r="H12" s="233">
        <f>N12/12</f>
        <v>0</v>
      </c>
      <c r="I12" s="233">
        <f>N12/12</f>
        <v>0</v>
      </c>
      <c r="J12" s="233">
        <f>N12/12</f>
        <v>0</v>
      </c>
      <c r="K12" s="233">
        <f>N12/12</f>
        <v>0</v>
      </c>
      <c r="L12" s="233">
        <f>N12/12</f>
        <v>0</v>
      </c>
      <c r="M12" s="149"/>
      <c r="N12" s="140"/>
      <c r="O12" s="44"/>
      <c r="P12" s="141"/>
    </row>
    <row r="13" spans="1:16" x14ac:dyDescent="0.25">
      <c r="A13" s="142" t="s">
        <v>254</v>
      </c>
      <c r="B13" s="233">
        <f>N13/12</f>
        <v>13162.5</v>
      </c>
      <c r="C13" s="233">
        <f>N13/12</f>
        <v>13162.5</v>
      </c>
      <c r="D13" s="233">
        <f>N13/12</f>
        <v>13162.5</v>
      </c>
      <c r="E13" s="233">
        <f>N13/12</f>
        <v>13162.5</v>
      </c>
      <c r="F13" s="233">
        <f>N13/12</f>
        <v>13162.5</v>
      </c>
      <c r="G13" s="233">
        <f>N13/12</f>
        <v>13162.5</v>
      </c>
      <c r="H13" s="233">
        <f>N13/12</f>
        <v>13162.5</v>
      </c>
      <c r="I13" s="233">
        <f>N13/12</f>
        <v>13162.5</v>
      </c>
      <c r="J13" s="233">
        <f>N13/12</f>
        <v>13162.5</v>
      </c>
      <c r="K13" s="233">
        <f>N13/12</f>
        <v>13162.5</v>
      </c>
      <c r="L13" s="233">
        <f>N13/12</f>
        <v>13162.5</v>
      </c>
      <c r="M13" s="149">
        <f t="shared" ref="M13:M21" si="0">N13-SUM(B13:L13)</f>
        <v>13162.5</v>
      </c>
      <c r="N13" s="140">
        <f>'D1 SUM'!E7</f>
        <v>157950</v>
      </c>
      <c r="O13" s="44">
        <f>'D1 SUM'!H7</f>
        <v>165689.54999999999</v>
      </c>
      <c r="P13" s="141">
        <f>'D1 SUM'!I7</f>
        <v>173476.96</v>
      </c>
    </row>
    <row r="14" spans="1:16" x14ac:dyDescent="0.25">
      <c r="A14" s="142" t="s">
        <v>255</v>
      </c>
      <c r="B14" s="233">
        <v>0</v>
      </c>
      <c r="C14" s="234">
        <v>0</v>
      </c>
      <c r="D14" s="234">
        <v>0</v>
      </c>
      <c r="E14" s="234">
        <v>0</v>
      </c>
      <c r="F14" s="234">
        <v>0</v>
      </c>
      <c r="G14" s="235">
        <v>0</v>
      </c>
      <c r="H14" s="234">
        <v>0</v>
      </c>
      <c r="I14" s="234">
        <v>0</v>
      </c>
      <c r="J14" s="234">
        <v>0</v>
      </c>
      <c r="K14" s="234">
        <v>0</v>
      </c>
      <c r="L14" s="234">
        <v>0</v>
      </c>
      <c r="M14" s="149">
        <f t="shared" si="0"/>
        <v>0</v>
      </c>
      <c r="N14" s="140">
        <f>'[1]D2-FinPerf'!I13</f>
        <v>0</v>
      </c>
      <c r="O14" s="44">
        <f>'[1]D2-FinPerf'!J13</f>
        <v>0</v>
      </c>
      <c r="P14" s="141"/>
    </row>
    <row r="15" spans="1:16" x14ac:dyDescent="0.25">
      <c r="A15" s="142" t="s">
        <v>256</v>
      </c>
      <c r="B15" s="233">
        <v>0</v>
      </c>
      <c r="C15" s="234">
        <v>0</v>
      </c>
      <c r="D15" s="234">
        <v>0</v>
      </c>
      <c r="E15" s="234">
        <v>0</v>
      </c>
      <c r="F15" s="234">
        <v>0</v>
      </c>
      <c r="G15" s="235">
        <v>0</v>
      </c>
      <c r="H15" s="234">
        <v>0</v>
      </c>
      <c r="I15" s="234">
        <v>0</v>
      </c>
      <c r="J15" s="234">
        <v>0</v>
      </c>
      <c r="K15" s="234">
        <v>0</v>
      </c>
      <c r="L15" s="234">
        <v>0</v>
      </c>
      <c r="M15" s="149">
        <f t="shared" si="0"/>
        <v>0</v>
      </c>
      <c r="N15" s="140">
        <f>'[1]D2-FinPerf'!I14</f>
        <v>0</v>
      </c>
      <c r="O15" s="44">
        <f>'[1]D2-FinPerf'!J14</f>
        <v>0</v>
      </c>
      <c r="P15" s="141"/>
    </row>
    <row r="16" spans="1:16" x14ac:dyDescent="0.25">
      <c r="A16" s="142" t="s">
        <v>257</v>
      </c>
      <c r="B16" s="233">
        <v>0</v>
      </c>
      <c r="C16" s="234">
        <v>0</v>
      </c>
      <c r="D16" s="234">
        <v>0</v>
      </c>
      <c r="E16" s="234">
        <v>0</v>
      </c>
      <c r="F16" s="234">
        <v>0</v>
      </c>
      <c r="G16" s="235">
        <v>0</v>
      </c>
      <c r="H16" s="234">
        <v>0</v>
      </c>
      <c r="I16" s="234">
        <v>0</v>
      </c>
      <c r="J16" s="234">
        <v>0</v>
      </c>
      <c r="K16" s="234">
        <v>0</v>
      </c>
      <c r="L16" s="234">
        <v>0</v>
      </c>
      <c r="M16" s="149">
        <f t="shared" si="0"/>
        <v>0</v>
      </c>
      <c r="N16" s="140">
        <f>'[1]D2-FinPerf'!I15</f>
        <v>0</v>
      </c>
      <c r="O16" s="44">
        <f>'[1]D2-FinPerf'!J15</f>
        <v>0</v>
      </c>
      <c r="P16" s="141"/>
    </row>
    <row r="17" spans="1:16" x14ac:dyDescent="0.25">
      <c r="A17" s="142" t="s">
        <v>258</v>
      </c>
      <c r="B17" s="233">
        <v>0</v>
      </c>
      <c r="C17" s="234">
        <v>0</v>
      </c>
      <c r="D17" s="234">
        <v>0</v>
      </c>
      <c r="E17" s="234">
        <v>0</v>
      </c>
      <c r="F17" s="234">
        <v>0</v>
      </c>
      <c r="G17" s="235">
        <v>0</v>
      </c>
      <c r="H17" s="234">
        <v>0</v>
      </c>
      <c r="I17" s="234">
        <v>0</v>
      </c>
      <c r="J17" s="234">
        <v>0</v>
      </c>
      <c r="K17" s="234">
        <v>0</v>
      </c>
      <c r="L17" s="234">
        <v>0</v>
      </c>
      <c r="M17" s="149">
        <f t="shared" si="0"/>
        <v>0</v>
      </c>
      <c r="N17" s="140">
        <f>'[1]D2-FinPerf'!I16</f>
        <v>0</v>
      </c>
      <c r="O17" s="44">
        <f>'[1]D2-FinPerf'!J16</f>
        <v>0</v>
      </c>
      <c r="P17" s="141"/>
    </row>
    <row r="18" spans="1:16" x14ac:dyDescent="0.25">
      <c r="A18" s="142" t="s">
        <v>259</v>
      </c>
      <c r="B18" s="233"/>
      <c r="C18" s="234">
        <f t="shared" ref="C18:L18" si="1">B18</f>
        <v>0</v>
      </c>
      <c r="D18" s="234">
        <f t="shared" si="1"/>
        <v>0</v>
      </c>
      <c r="E18" s="234">
        <f t="shared" si="1"/>
        <v>0</v>
      </c>
      <c r="F18" s="234">
        <f t="shared" si="1"/>
        <v>0</v>
      </c>
      <c r="G18" s="235">
        <f t="shared" si="1"/>
        <v>0</v>
      </c>
      <c r="H18" s="234">
        <f t="shared" si="1"/>
        <v>0</v>
      </c>
      <c r="I18" s="234">
        <f t="shared" si="1"/>
        <v>0</v>
      </c>
      <c r="J18" s="234">
        <f t="shared" si="1"/>
        <v>0</v>
      </c>
      <c r="K18" s="234">
        <f t="shared" si="1"/>
        <v>0</v>
      </c>
      <c r="L18" s="234">
        <f t="shared" si="1"/>
        <v>0</v>
      </c>
      <c r="M18" s="149"/>
      <c r="N18" s="140"/>
      <c r="O18" s="44"/>
      <c r="P18" s="141"/>
    </row>
    <row r="19" spans="1:16" x14ac:dyDescent="0.25">
      <c r="A19" s="142" t="s">
        <v>260</v>
      </c>
      <c r="B19" s="233">
        <v>7243865</v>
      </c>
      <c r="C19" s="234">
        <v>0</v>
      </c>
      <c r="D19" s="234">
        <v>0</v>
      </c>
      <c r="E19" s="234">
        <f>B19</f>
        <v>7243865</v>
      </c>
      <c r="F19" s="234">
        <v>0</v>
      </c>
      <c r="G19" s="235">
        <v>0</v>
      </c>
      <c r="H19" s="234">
        <f>E19</f>
        <v>7243865</v>
      </c>
      <c r="I19" s="234">
        <v>0</v>
      </c>
      <c r="J19" s="234">
        <v>0</v>
      </c>
      <c r="K19" s="234">
        <f>H19</f>
        <v>7243865</v>
      </c>
      <c r="L19" s="234">
        <v>0</v>
      </c>
      <c r="M19" s="149">
        <f t="shared" si="0"/>
        <v>40</v>
      </c>
      <c r="N19" s="140">
        <f>'D1 SUM'!G8</f>
        <v>28975500</v>
      </c>
      <c r="O19" s="44">
        <f>'D1 SUM'!H8</f>
        <v>30395299.5</v>
      </c>
      <c r="P19" s="44">
        <f>'D1 SUM'!I8</f>
        <v>31823878.579999998</v>
      </c>
    </row>
    <row r="20" spans="1:16" x14ac:dyDescent="0.25">
      <c r="A20" s="142" t="s">
        <v>261</v>
      </c>
      <c r="B20" s="233">
        <v>0</v>
      </c>
      <c r="C20" s="234">
        <v>0</v>
      </c>
      <c r="D20" s="234">
        <v>0</v>
      </c>
      <c r="E20" s="234">
        <v>0</v>
      </c>
      <c r="F20" s="234">
        <v>0</v>
      </c>
      <c r="G20" s="235">
        <v>0</v>
      </c>
      <c r="H20" s="234">
        <v>0</v>
      </c>
      <c r="I20" s="234">
        <v>0</v>
      </c>
      <c r="J20" s="234">
        <v>0</v>
      </c>
      <c r="K20" s="234">
        <v>0</v>
      </c>
      <c r="L20" s="234">
        <v>0</v>
      </c>
      <c r="M20" s="149">
        <f t="shared" si="0"/>
        <v>79486814.219999999</v>
      </c>
      <c r="N20" s="140">
        <f>'D1 SUM'!G9</f>
        <v>79486814.219999999</v>
      </c>
      <c r="O20" s="140">
        <f>'D1 SUM'!H9</f>
        <v>23017584.620000001</v>
      </c>
      <c r="P20" s="140">
        <f>'D1 SUM'!I9</f>
        <v>24112145.960000001</v>
      </c>
    </row>
    <row r="21" spans="1:16" x14ac:dyDescent="0.25">
      <c r="A21" s="142" t="s">
        <v>262</v>
      </c>
      <c r="B21" s="233">
        <v>0</v>
      </c>
      <c r="C21" s="234">
        <v>0</v>
      </c>
      <c r="D21" s="234">
        <v>0</v>
      </c>
      <c r="E21" s="234">
        <v>0</v>
      </c>
      <c r="F21" s="234">
        <v>0</v>
      </c>
      <c r="G21" s="235">
        <v>0</v>
      </c>
      <c r="H21" s="234">
        <v>0</v>
      </c>
      <c r="I21" s="234">
        <v>0</v>
      </c>
      <c r="J21" s="234">
        <v>0</v>
      </c>
      <c r="K21" s="234">
        <v>0</v>
      </c>
      <c r="L21" s="234">
        <v>0</v>
      </c>
      <c r="M21" s="149">
        <f t="shared" si="0"/>
        <v>0</v>
      </c>
      <c r="N21" s="140">
        <f>'[1]D2-FinPerf'!I20</f>
        <v>0</v>
      </c>
      <c r="O21" s="44">
        <f>'[1]D2-FinPerf'!J20</f>
        <v>0</v>
      </c>
      <c r="P21" s="141"/>
    </row>
    <row r="22" spans="1:16" x14ac:dyDescent="0.25">
      <c r="A22" s="236" t="s">
        <v>263</v>
      </c>
      <c r="B22" s="74">
        <f>SUM(B6:B10)+SUM(B12:B21)</f>
        <v>7257027.5</v>
      </c>
      <c r="C22" s="72">
        <f t="shared" ref="C22:P22" si="2">SUM(C6:C10)+SUM(C12:C21)</f>
        <v>13162.5</v>
      </c>
      <c r="D22" s="72">
        <f t="shared" si="2"/>
        <v>13162.5</v>
      </c>
      <c r="E22" s="72">
        <f t="shared" si="2"/>
        <v>7257027.5</v>
      </c>
      <c r="F22" s="72">
        <f t="shared" si="2"/>
        <v>13162.5</v>
      </c>
      <c r="G22" s="237">
        <f t="shared" si="2"/>
        <v>13162.5</v>
      </c>
      <c r="H22" s="72">
        <f t="shared" si="2"/>
        <v>7257027.5</v>
      </c>
      <c r="I22" s="72">
        <f t="shared" si="2"/>
        <v>13162.5</v>
      </c>
      <c r="J22" s="72">
        <f t="shared" si="2"/>
        <v>13162.5</v>
      </c>
      <c r="K22" s="72">
        <f t="shared" si="2"/>
        <v>7257027.5</v>
      </c>
      <c r="L22" s="72">
        <f t="shared" si="2"/>
        <v>13162.5</v>
      </c>
      <c r="M22" s="237">
        <f t="shared" si="2"/>
        <v>79500016.719999999</v>
      </c>
      <c r="N22" s="74">
        <f t="shared" si="2"/>
        <v>108620264.22</v>
      </c>
      <c r="O22" s="72">
        <f t="shared" si="2"/>
        <v>53578573.670000002</v>
      </c>
      <c r="P22" s="72">
        <f t="shared" si="2"/>
        <v>56109501.5</v>
      </c>
    </row>
    <row r="23" spans="1:16" x14ac:dyDescent="0.25">
      <c r="A23" s="90"/>
      <c r="B23" s="140"/>
      <c r="C23" s="44"/>
      <c r="D23" s="44"/>
      <c r="E23" s="44"/>
      <c r="F23" s="44"/>
      <c r="G23" s="149"/>
      <c r="H23" s="44"/>
      <c r="I23" s="44"/>
      <c r="J23" s="44"/>
      <c r="K23" s="44"/>
      <c r="L23" s="44"/>
      <c r="M23" s="149"/>
      <c r="N23" s="140"/>
      <c r="O23" s="44"/>
      <c r="P23" s="141"/>
    </row>
    <row r="24" spans="1:16" x14ac:dyDescent="0.25">
      <c r="A24" s="93" t="s">
        <v>264</v>
      </c>
      <c r="B24" s="140"/>
      <c r="C24" s="44"/>
      <c r="D24" s="44"/>
      <c r="E24" s="44"/>
      <c r="F24" s="44"/>
      <c r="G24" s="149"/>
      <c r="H24" s="44"/>
      <c r="I24" s="44"/>
      <c r="J24" s="44"/>
      <c r="K24" s="44"/>
      <c r="L24" s="44"/>
      <c r="M24" s="149"/>
      <c r="N24" s="140"/>
      <c r="O24" s="44"/>
      <c r="P24" s="141"/>
    </row>
    <row r="25" spans="1:16" x14ac:dyDescent="0.25">
      <c r="A25" s="142" t="s">
        <v>265</v>
      </c>
      <c r="B25" s="233">
        <f>N25/12</f>
        <v>1478403.4524999999</v>
      </c>
      <c r="C25" s="234">
        <f>B25</f>
        <v>1478403.4524999999</v>
      </c>
      <c r="D25" s="234">
        <f>C25</f>
        <v>1478403.4524999999</v>
      </c>
      <c r="E25" s="234">
        <f t="shared" ref="E25:L25" si="3">D25</f>
        <v>1478403.4524999999</v>
      </c>
      <c r="F25" s="234">
        <f t="shared" si="3"/>
        <v>1478403.4524999999</v>
      </c>
      <c r="G25" s="234">
        <f t="shared" si="3"/>
        <v>1478403.4524999999</v>
      </c>
      <c r="H25" s="234">
        <f t="shared" si="3"/>
        <v>1478403.4524999999</v>
      </c>
      <c r="I25" s="234">
        <f t="shared" si="3"/>
        <v>1478403.4524999999</v>
      </c>
      <c r="J25" s="234">
        <f t="shared" si="3"/>
        <v>1478403.4524999999</v>
      </c>
      <c r="K25" s="234">
        <f t="shared" si="3"/>
        <v>1478403.4524999999</v>
      </c>
      <c r="L25" s="234">
        <f t="shared" si="3"/>
        <v>1478403.4524999999</v>
      </c>
      <c r="M25" s="149">
        <f t="shared" ref="M25:M35" si="4">N25-SUM(B25:L25)</f>
        <v>1478403.4524999969</v>
      </c>
      <c r="N25" s="140">
        <f>'D2 FIN PERF'!H24</f>
        <v>17740841.43</v>
      </c>
      <c r="O25" s="44">
        <f>'D2 FIN PERF'!J24</f>
        <v>20813631.75</v>
      </c>
      <c r="P25" s="44">
        <f>'D2 FIN PERF'!K24</f>
        <v>21877839.969999999</v>
      </c>
    </row>
    <row r="26" spans="1:16" x14ac:dyDescent="0.25">
      <c r="A26" s="142" t="s">
        <v>266</v>
      </c>
      <c r="B26" s="233">
        <v>0</v>
      </c>
      <c r="C26" s="234">
        <v>0</v>
      </c>
      <c r="D26" s="234">
        <f>N26/4</f>
        <v>250000</v>
      </c>
      <c r="E26" s="234">
        <v>0</v>
      </c>
      <c r="F26" s="234">
        <v>0</v>
      </c>
      <c r="G26" s="235">
        <f>D26</f>
        <v>250000</v>
      </c>
      <c r="H26" s="234">
        <v>0</v>
      </c>
      <c r="I26" s="234">
        <v>0</v>
      </c>
      <c r="J26" s="234">
        <f>G26</f>
        <v>250000</v>
      </c>
      <c r="K26" s="234">
        <v>0</v>
      </c>
      <c r="L26" s="234">
        <v>0</v>
      </c>
      <c r="M26" s="149">
        <f t="shared" si="4"/>
        <v>250000</v>
      </c>
      <c r="N26" s="140">
        <f>'SD4'!H8</f>
        <v>1000000</v>
      </c>
      <c r="O26" s="44">
        <f>'SD4'!J8</f>
        <v>1000000</v>
      </c>
      <c r="P26" s="44">
        <f>'SD4'!K8</f>
        <v>1000000</v>
      </c>
    </row>
    <row r="27" spans="1:16" x14ac:dyDescent="0.25">
      <c r="A27" s="142" t="s">
        <v>267</v>
      </c>
      <c r="B27" s="233">
        <v>0</v>
      </c>
      <c r="C27" s="234">
        <v>0</v>
      </c>
      <c r="D27" s="234">
        <v>0</v>
      </c>
      <c r="E27" s="234">
        <v>0</v>
      </c>
      <c r="F27" s="234">
        <v>0</v>
      </c>
      <c r="G27" s="235">
        <v>0</v>
      </c>
      <c r="H27" s="234">
        <v>0</v>
      </c>
      <c r="I27" s="234">
        <v>0</v>
      </c>
      <c r="J27" s="234">
        <v>0</v>
      </c>
      <c r="K27" s="234">
        <v>0</v>
      </c>
      <c r="L27" s="234">
        <v>0</v>
      </c>
      <c r="M27" s="149">
        <f t="shared" si="4"/>
        <v>0</v>
      </c>
      <c r="N27" s="140">
        <f>'[1]D2-FinPerf'!I26</f>
        <v>0</v>
      </c>
      <c r="O27" s="44">
        <f>'[1]D2-FinPerf'!J26</f>
        <v>0</v>
      </c>
      <c r="P27" s="141"/>
    </row>
    <row r="28" spans="1:16" x14ac:dyDescent="0.25">
      <c r="A28" s="142" t="s">
        <v>268</v>
      </c>
      <c r="B28" s="233">
        <f>N28/12</f>
        <v>82817.55</v>
      </c>
      <c r="C28" s="234">
        <f>B28</f>
        <v>82817.55</v>
      </c>
      <c r="D28" s="234">
        <f>C28</f>
        <v>82817.55</v>
      </c>
      <c r="E28" s="234">
        <f t="shared" ref="E28:L28" si="5">D28</f>
        <v>82817.55</v>
      </c>
      <c r="F28" s="234">
        <f t="shared" si="5"/>
        <v>82817.55</v>
      </c>
      <c r="G28" s="234">
        <f t="shared" si="5"/>
        <v>82817.55</v>
      </c>
      <c r="H28" s="234">
        <f t="shared" si="5"/>
        <v>82817.55</v>
      </c>
      <c r="I28" s="234">
        <f t="shared" si="5"/>
        <v>82817.55</v>
      </c>
      <c r="J28" s="234">
        <f t="shared" si="5"/>
        <v>82817.55</v>
      </c>
      <c r="K28" s="234">
        <f t="shared" si="5"/>
        <v>82817.55</v>
      </c>
      <c r="L28" s="234">
        <f t="shared" si="5"/>
        <v>82817.55</v>
      </c>
      <c r="M28" s="149">
        <f t="shared" si="4"/>
        <v>82817.549999999814</v>
      </c>
      <c r="N28" s="140">
        <f>'D1 SUM'!G13</f>
        <v>993810.6</v>
      </c>
      <c r="O28" s="44">
        <f>'D1 SUM'!I13</f>
        <v>537810.6</v>
      </c>
      <c r="P28" s="44">
        <f>'D1 SUM'!J13</f>
        <v>537810.6</v>
      </c>
    </row>
    <row r="29" spans="1:16" x14ac:dyDescent="0.25">
      <c r="A29" s="142" t="s">
        <v>269</v>
      </c>
      <c r="B29" s="233">
        <v>0</v>
      </c>
      <c r="C29" s="234">
        <v>0</v>
      </c>
      <c r="D29" s="234">
        <v>0</v>
      </c>
      <c r="E29" s="234">
        <v>0</v>
      </c>
      <c r="F29" s="234">
        <v>0</v>
      </c>
      <c r="G29" s="235">
        <v>0</v>
      </c>
      <c r="H29" s="234">
        <v>0</v>
      </c>
      <c r="I29" s="234">
        <v>0</v>
      </c>
      <c r="J29" s="234">
        <v>0</v>
      </c>
      <c r="K29" s="234">
        <v>0</v>
      </c>
      <c r="L29" s="234">
        <v>0</v>
      </c>
      <c r="M29" s="149">
        <f t="shared" si="4"/>
        <v>0</v>
      </c>
      <c r="N29" s="140">
        <f>'[1]D2-FinPerf'!I28</f>
        <v>0</v>
      </c>
      <c r="O29" s="44">
        <f>'[1]D2-FinPerf'!J28</f>
        <v>0</v>
      </c>
      <c r="P29" s="141"/>
    </row>
    <row r="30" spans="1:16" x14ac:dyDescent="0.25">
      <c r="A30" s="142" t="s">
        <v>270</v>
      </c>
      <c r="B30" s="233">
        <v>0</v>
      </c>
      <c r="C30" s="234">
        <v>0</v>
      </c>
      <c r="D30" s="234">
        <v>0</v>
      </c>
      <c r="E30" s="234">
        <v>0</v>
      </c>
      <c r="F30" s="234">
        <v>0</v>
      </c>
      <c r="G30" s="235">
        <v>0</v>
      </c>
      <c r="H30" s="234">
        <v>0</v>
      </c>
      <c r="I30" s="234">
        <v>0</v>
      </c>
      <c r="J30" s="234">
        <v>0</v>
      </c>
      <c r="K30" s="234">
        <v>0</v>
      </c>
      <c r="L30" s="234">
        <v>0</v>
      </c>
      <c r="M30" s="149">
        <f t="shared" si="4"/>
        <v>0</v>
      </c>
      <c r="N30" s="140">
        <f>'[1]D2-FinPerf'!I29</f>
        <v>0</v>
      </c>
      <c r="O30" s="44">
        <f>'[1]D2-FinPerf'!J29</f>
        <v>0</v>
      </c>
      <c r="P30" s="141"/>
    </row>
    <row r="31" spans="1:16" x14ac:dyDescent="0.25">
      <c r="A31" s="142" t="s">
        <v>271</v>
      </c>
      <c r="B31" s="233">
        <v>0</v>
      </c>
      <c r="C31" s="234">
        <v>0</v>
      </c>
      <c r="D31" s="234">
        <v>0</v>
      </c>
      <c r="E31" s="234">
        <v>0</v>
      </c>
      <c r="F31" s="234">
        <v>0</v>
      </c>
      <c r="G31" s="235">
        <v>0</v>
      </c>
      <c r="H31" s="234">
        <v>0</v>
      </c>
      <c r="I31" s="234">
        <v>0</v>
      </c>
      <c r="J31" s="234">
        <v>0</v>
      </c>
      <c r="K31" s="234">
        <v>0</v>
      </c>
      <c r="L31" s="234">
        <v>0</v>
      </c>
      <c r="M31" s="149">
        <f t="shared" si="4"/>
        <v>0</v>
      </c>
      <c r="N31" s="140">
        <f>'[1]D2-FinPerf'!I30</f>
        <v>0</v>
      </c>
      <c r="O31" s="44">
        <f>'[1]D2-FinPerf'!J30</f>
        <v>0</v>
      </c>
      <c r="P31" s="141"/>
    </row>
    <row r="32" spans="1:16" x14ac:dyDescent="0.25">
      <c r="A32" s="142" t="s">
        <v>272</v>
      </c>
      <c r="B32" s="233">
        <v>0</v>
      </c>
      <c r="C32" s="234">
        <v>0</v>
      </c>
      <c r="D32" s="234">
        <v>0</v>
      </c>
      <c r="E32" s="234">
        <v>0</v>
      </c>
      <c r="F32" s="234">
        <v>0</v>
      </c>
      <c r="G32" s="235">
        <v>0</v>
      </c>
      <c r="H32" s="234">
        <v>0</v>
      </c>
      <c r="I32" s="234">
        <v>0</v>
      </c>
      <c r="J32" s="234">
        <v>0</v>
      </c>
      <c r="K32" s="234">
        <v>0</v>
      </c>
      <c r="L32" s="234">
        <v>0</v>
      </c>
      <c r="M32" s="149">
        <f t="shared" si="4"/>
        <v>0</v>
      </c>
      <c r="N32" s="140">
        <f>'[1]D2-FinPerf'!I31</f>
        <v>0</v>
      </c>
      <c r="O32" s="44">
        <f>'[1]D2-FinPerf'!J31</f>
        <v>0</v>
      </c>
      <c r="P32" s="141"/>
    </row>
    <row r="33" spans="1:16" x14ac:dyDescent="0.25">
      <c r="A33" s="142" t="s">
        <v>260</v>
      </c>
      <c r="B33" s="233">
        <v>0</v>
      </c>
      <c r="C33" s="234">
        <v>0</v>
      </c>
      <c r="D33" s="234">
        <v>0</v>
      </c>
      <c r="E33" s="234">
        <v>0</v>
      </c>
      <c r="F33" s="234">
        <v>0</v>
      </c>
      <c r="G33" s="235">
        <v>0</v>
      </c>
      <c r="H33" s="234">
        <v>0</v>
      </c>
      <c r="I33" s="234">
        <v>0</v>
      </c>
      <c r="J33" s="234">
        <v>0</v>
      </c>
      <c r="K33" s="234">
        <v>0</v>
      </c>
      <c r="L33" s="234">
        <v>0</v>
      </c>
      <c r="M33" s="149">
        <f t="shared" si="4"/>
        <v>0</v>
      </c>
      <c r="N33" s="140">
        <f>'[1]D2-FinPerf'!I32</f>
        <v>0</v>
      </c>
      <c r="O33" s="44">
        <f>'[1]D2-FinPerf'!J32</f>
        <v>0</v>
      </c>
      <c r="P33" s="141"/>
    </row>
    <row r="34" spans="1:16" x14ac:dyDescent="0.25">
      <c r="A34" s="142" t="s">
        <v>273</v>
      </c>
      <c r="B34" s="233">
        <f>N34/12</f>
        <v>7381107.9883333342</v>
      </c>
      <c r="C34" s="234">
        <f>B34</f>
        <v>7381107.9883333342</v>
      </c>
      <c r="D34" s="234">
        <f t="shared" ref="D34:L34" si="6">C34</f>
        <v>7381107.9883333342</v>
      </c>
      <c r="E34" s="234">
        <f t="shared" si="6"/>
        <v>7381107.9883333342</v>
      </c>
      <c r="F34" s="234">
        <f t="shared" si="6"/>
        <v>7381107.9883333342</v>
      </c>
      <c r="G34" s="234">
        <f t="shared" si="6"/>
        <v>7381107.9883333342</v>
      </c>
      <c r="H34" s="234">
        <f t="shared" si="6"/>
        <v>7381107.9883333342</v>
      </c>
      <c r="I34" s="234">
        <f t="shared" si="6"/>
        <v>7381107.9883333342</v>
      </c>
      <c r="J34" s="234">
        <f t="shared" si="6"/>
        <v>7381107.9883333342</v>
      </c>
      <c r="K34" s="234">
        <f t="shared" si="6"/>
        <v>7381107.9883333342</v>
      </c>
      <c r="L34" s="234">
        <f t="shared" si="6"/>
        <v>7381107.9883333342</v>
      </c>
      <c r="M34" s="149">
        <f t="shared" si="4"/>
        <v>7381107.9883333296</v>
      </c>
      <c r="N34" s="140">
        <f>'D2 FIN PERF'!H33-N26</f>
        <v>88573295.860000014</v>
      </c>
      <c r="O34" s="44">
        <f>'D2 FIN PERF'!J33</f>
        <v>34077258.090000004</v>
      </c>
      <c r="P34" s="44">
        <f>'D2 FIN PERF'!K33</f>
        <v>35887540.829999998</v>
      </c>
    </row>
    <row r="35" spans="1:16" x14ac:dyDescent="0.25">
      <c r="A35" s="142" t="s">
        <v>274</v>
      </c>
      <c r="B35" s="233"/>
      <c r="C35" s="234"/>
      <c r="D35" s="234"/>
      <c r="E35" s="234"/>
      <c r="F35" s="234"/>
      <c r="G35" s="235"/>
      <c r="H35" s="234"/>
      <c r="I35" s="234"/>
      <c r="J35" s="234"/>
      <c r="K35" s="234"/>
      <c r="L35" s="234"/>
      <c r="M35" s="149">
        <f t="shared" si="4"/>
        <v>0</v>
      </c>
      <c r="N35" s="140">
        <f>'[1]D2-FinPerf'!I34</f>
        <v>0</v>
      </c>
      <c r="O35" s="44">
        <f>'[1]D2-FinPerf'!J34</f>
        <v>0</v>
      </c>
      <c r="P35" s="141"/>
    </row>
    <row r="36" spans="1:16" x14ac:dyDescent="0.25">
      <c r="A36" s="236" t="s">
        <v>275</v>
      </c>
      <c r="B36" s="74">
        <f t="shared" ref="B36:P36" si="7">SUM(B25:B35)</f>
        <v>8942328.9908333346</v>
      </c>
      <c r="C36" s="72">
        <f t="shared" si="7"/>
        <v>8942328.9908333346</v>
      </c>
      <c r="D36" s="72">
        <f t="shared" si="7"/>
        <v>9192328.9908333346</v>
      </c>
      <c r="E36" s="72">
        <f t="shared" si="7"/>
        <v>8942328.9908333346</v>
      </c>
      <c r="F36" s="72">
        <f t="shared" si="7"/>
        <v>8942328.9908333346</v>
      </c>
      <c r="G36" s="237">
        <f t="shared" si="7"/>
        <v>9192328.9908333346</v>
      </c>
      <c r="H36" s="72">
        <f t="shared" si="7"/>
        <v>8942328.9908333346</v>
      </c>
      <c r="I36" s="72">
        <f t="shared" si="7"/>
        <v>8942328.9908333346</v>
      </c>
      <c r="J36" s="72">
        <f t="shared" si="7"/>
        <v>9192328.9908333346</v>
      </c>
      <c r="K36" s="72">
        <f t="shared" si="7"/>
        <v>8942328.9908333346</v>
      </c>
      <c r="L36" s="72">
        <f t="shared" si="7"/>
        <v>8942328.9908333346</v>
      </c>
      <c r="M36" s="237">
        <f t="shared" si="7"/>
        <v>9192328.9908333272</v>
      </c>
      <c r="N36" s="74">
        <f t="shared" si="7"/>
        <v>108307947.89000002</v>
      </c>
      <c r="O36" s="72">
        <f t="shared" si="7"/>
        <v>56428700.440000005</v>
      </c>
      <c r="P36" s="72">
        <f t="shared" si="7"/>
        <v>59303191.399999999</v>
      </c>
    </row>
    <row r="38" spans="1:16" x14ac:dyDescent="0.25">
      <c r="A38" s="93" t="s">
        <v>276</v>
      </c>
    </row>
    <row r="39" spans="1:16" ht="6" customHeight="1" x14ac:dyDescent="0.25">
      <c r="A39" s="93"/>
    </row>
    <row r="40" spans="1:16" x14ac:dyDescent="0.25">
      <c r="A40" s="93" t="s">
        <v>51</v>
      </c>
      <c r="B40" s="104">
        <f>B41+B46+B50+B60+B71+B78+B86+B96+B102</f>
        <v>0</v>
      </c>
      <c r="C40" s="104">
        <f t="shared" ref="C40" si="8">C41+C46+C50+C60+C71+C78+C86+C96+C102</f>
        <v>0</v>
      </c>
      <c r="D40" s="104">
        <f>D41+D46+D50+D60+D71+D78+D86+D96+D102</f>
        <v>0</v>
      </c>
      <c r="E40" s="104">
        <f t="shared" ref="E40" si="9">E41+E46+E50+E60+E71+E78+E86+E96+E102</f>
        <v>0</v>
      </c>
      <c r="F40" s="104">
        <f>F41+F46+F50+F60+F71+F78+F86+F96+F102</f>
        <v>0</v>
      </c>
      <c r="G40" s="104">
        <f t="shared" ref="G40" si="10">G41+G46+G50+G60+G71+G78+G86+G96+G102</f>
        <v>0</v>
      </c>
      <c r="H40" s="104">
        <f>H41+H46+H50+H60+H71+H78+H86+H96+H102</f>
        <v>0</v>
      </c>
      <c r="I40" s="104">
        <f t="shared" ref="I40" si="11">I41+I46+I50+I60+I71+I78+I86+I96+I102</f>
        <v>0</v>
      </c>
      <c r="J40" s="104">
        <f>J41+J46+J50+J60+J71+J78+J86+J96+J102</f>
        <v>0</v>
      </c>
      <c r="K40" s="104">
        <f t="shared" ref="K40:L40" si="12">K41+K46+K50+K60+K71+K78+K86+K96+K102</f>
        <v>0</v>
      </c>
      <c r="L40" s="104">
        <f t="shared" si="12"/>
        <v>0</v>
      </c>
      <c r="M40" s="111">
        <f t="shared" ref="M40:M71" si="13">N40-SUM(B40:L40)</f>
        <v>0</v>
      </c>
      <c r="N40" s="144">
        <f>'[1]D3-Capex'!I6</f>
        <v>0</v>
      </c>
      <c r="O40" s="110">
        <f>'[1]D3-Capex'!J6</f>
        <v>0</v>
      </c>
      <c r="P40" s="145"/>
    </row>
    <row r="41" spans="1:16" x14ac:dyDescent="0.25">
      <c r="A41" s="142" t="s">
        <v>52</v>
      </c>
      <c r="B41" s="110">
        <f t="shared" ref="B41:K41" si="14">SUM(B42:B45)</f>
        <v>0</v>
      </c>
      <c r="C41" s="110">
        <f t="shared" si="14"/>
        <v>0</v>
      </c>
      <c r="D41" s="110">
        <f t="shared" si="14"/>
        <v>0</v>
      </c>
      <c r="E41" s="110">
        <f t="shared" si="14"/>
        <v>0</v>
      </c>
      <c r="F41" s="110">
        <f t="shared" si="14"/>
        <v>0</v>
      </c>
      <c r="G41" s="110">
        <f t="shared" si="14"/>
        <v>0</v>
      </c>
      <c r="H41" s="110">
        <f t="shared" si="14"/>
        <v>0</v>
      </c>
      <c r="I41" s="110">
        <f t="shared" si="14"/>
        <v>0</v>
      </c>
      <c r="J41" s="110">
        <f t="shared" si="14"/>
        <v>0</v>
      </c>
      <c r="K41" s="110">
        <f t="shared" si="14"/>
        <v>0</v>
      </c>
      <c r="L41" s="110">
        <f t="shared" ref="L41" si="15">SUM(L42:L45)</f>
        <v>0</v>
      </c>
      <c r="M41" s="45">
        <f t="shared" si="13"/>
        <v>0</v>
      </c>
      <c r="N41" s="140">
        <f>'[1]D3-Capex'!I7</f>
        <v>0</v>
      </c>
      <c r="O41" s="44">
        <f>'[1]D3-Capex'!J7</f>
        <v>0</v>
      </c>
      <c r="P41" s="141"/>
    </row>
    <row r="42" spans="1:16" x14ac:dyDescent="0.25">
      <c r="A42" s="147" t="s">
        <v>53</v>
      </c>
      <c r="B42" s="61"/>
      <c r="C42" s="61"/>
      <c r="D42" s="61"/>
      <c r="E42" s="61"/>
      <c r="F42" s="61"/>
      <c r="G42" s="61"/>
      <c r="H42" s="61"/>
      <c r="I42" s="61"/>
      <c r="J42" s="61"/>
      <c r="K42" s="61"/>
      <c r="L42" s="61"/>
      <c r="M42" s="45">
        <f t="shared" si="13"/>
        <v>0</v>
      </c>
      <c r="N42" s="140">
        <f>'[1]D3-Capex'!I8</f>
        <v>0</v>
      </c>
      <c r="O42" s="44">
        <f>'[1]D3-Capex'!J8</f>
        <v>0</v>
      </c>
      <c r="P42" s="141"/>
    </row>
    <row r="43" spans="1:16" x14ac:dyDescent="0.25">
      <c r="A43" s="147" t="s">
        <v>54</v>
      </c>
      <c r="B43" s="61"/>
      <c r="C43" s="61"/>
      <c r="D43" s="61"/>
      <c r="E43" s="61"/>
      <c r="F43" s="61"/>
      <c r="G43" s="61"/>
      <c r="H43" s="61"/>
      <c r="I43" s="61"/>
      <c r="J43" s="61"/>
      <c r="K43" s="61"/>
      <c r="L43" s="61"/>
      <c r="M43" s="45">
        <f t="shared" si="13"/>
        <v>0</v>
      </c>
      <c r="N43" s="140">
        <f>'[1]D3-Capex'!I9</f>
        <v>0</v>
      </c>
      <c r="O43" s="44">
        <f>'[1]D3-Capex'!J9</f>
        <v>0</v>
      </c>
      <c r="P43" s="141"/>
    </row>
    <row r="44" spans="1:16" x14ac:dyDescent="0.25">
      <c r="A44" s="147" t="s">
        <v>55</v>
      </c>
      <c r="B44" s="61"/>
      <c r="C44" s="61"/>
      <c r="D44" s="61"/>
      <c r="E44" s="61"/>
      <c r="F44" s="61"/>
      <c r="G44" s="61"/>
      <c r="H44" s="61"/>
      <c r="I44" s="61"/>
      <c r="J44" s="61"/>
      <c r="K44" s="61"/>
      <c r="L44" s="61"/>
      <c r="M44" s="45">
        <f t="shared" si="13"/>
        <v>0</v>
      </c>
      <c r="N44" s="140">
        <f>'[1]D3-Capex'!I10</f>
        <v>0</v>
      </c>
      <c r="O44" s="44">
        <f>'[1]D3-Capex'!J10</f>
        <v>0</v>
      </c>
      <c r="P44" s="141"/>
    </row>
    <row r="45" spans="1:16" x14ac:dyDescent="0.25">
      <c r="A45" s="147" t="s">
        <v>56</v>
      </c>
      <c r="B45" s="61"/>
      <c r="C45" s="61"/>
      <c r="D45" s="61"/>
      <c r="E45" s="61"/>
      <c r="F45" s="61"/>
      <c r="G45" s="61"/>
      <c r="H45" s="61"/>
      <c r="I45" s="61"/>
      <c r="J45" s="61"/>
      <c r="K45" s="61"/>
      <c r="L45" s="61"/>
      <c r="M45" s="45">
        <f t="shared" si="13"/>
        <v>0</v>
      </c>
      <c r="N45" s="140">
        <f>'[1]D3-Capex'!I11</f>
        <v>0</v>
      </c>
      <c r="O45" s="44">
        <f>'[1]D3-Capex'!J11</f>
        <v>0</v>
      </c>
      <c r="P45" s="141"/>
    </row>
    <row r="46" spans="1:16" x14ac:dyDescent="0.25">
      <c r="A46" s="142" t="s">
        <v>57</v>
      </c>
      <c r="B46" s="44">
        <f>SUM(B47:B49)</f>
        <v>0</v>
      </c>
      <c r="C46" s="44">
        <f t="shared" ref="C46" si="16">SUM(C47:C49)</f>
        <v>0</v>
      </c>
      <c r="D46" s="44">
        <f>SUM(D47:D49)</f>
        <v>0</v>
      </c>
      <c r="E46" s="44">
        <f t="shared" ref="E46" si="17">SUM(E47:E49)</f>
        <v>0</v>
      </c>
      <c r="F46" s="44">
        <f>SUM(F47:F49)</f>
        <v>0</v>
      </c>
      <c r="G46" s="44">
        <f t="shared" ref="G46" si="18">SUM(G47:G49)</f>
        <v>0</v>
      </c>
      <c r="H46" s="44">
        <f>SUM(H47:H49)</f>
        <v>0</v>
      </c>
      <c r="I46" s="44">
        <f t="shared" ref="I46" si="19">SUM(I47:I49)</f>
        <v>0</v>
      </c>
      <c r="J46" s="44">
        <f>SUM(J47:J49)</f>
        <v>0</v>
      </c>
      <c r="K46" s="44">
        <f t="shared" ref="K46:L46" si="20">SUM(K47:K49)</f>
        <v>0</v>
      </c>
      <c r="L46" s="44">
        <f t="shared" si="20"/>
        <v>0</v>
      </c>
      <c r="M46" s="45">
        <f t="shared" si="13"/>
        <v>0</v>
      </c>
      <c r="N46" s="140">
        <f>'[1]D3-Capex'!I12</f>
        <v>0</v>
      </c>
      <c r="O46" s="44">
        <f>'[1]D3-Capex'!J12</f>
        <v>0</v>
      </c>
      <c r="P46" s="141"/>
    </row>
    <row r="47" spans="1:16" x14ac:dyDescent="0.25">
      <c r="A47" s="147" t="s">
        <v>58</v>
      </c>
      <c r="B47" s="61"/>
      <c r="C47" s="61"/>
      <c r="D47" s="61"/>
      <c r="E47" s="61"/>
      <c r="F47" s="61"/>
      <c r="G47" s="61"/>
      <c r="H47" s="61"/>
      <c r="I47" s="61"/>
      <c r="J47" s="61"/>
      <c r="K47" s="61"/>
      <c r="L47" s="61"/>
      <c r="M47" s="45">
        <f t="shared" si="13"/>
        <v>0</v>
      </c>
      <c r="N47" s="140">
        <f>'[1]D3-Capex'!I13</f>
        <v>0</v>
      </c>
      <c r="O47" s="44">
        <f>'[1]D3-Capex'!J13</f>
        <v>0</v>
      </c>
      <c r="P47" s="141"/>
    </row>
    <row r="48" spans="1:16" x14ac:dyDescent="0.25">
      <c r="A48" s="147" t="s">
        <v>59</v>
      </c>
      <c r="B48" s="61"/>
      <c r="C48" s="61"/>
      <c r="D48" s="61"/>
      <c r="E48" s="61"/>
      <c r="F48" s="61"/>
      <c r="G48" s="61"/>
      <c r="H48" s="61"/>
      <c r="I48" s="61"/>
      <c r="J48" s="61"/>
      <c r="K48" s="61"/>
      <c r="L48" s="61"/>
      <c r="M48" s="45">
        <f t="shared" si="13"/>
        <v>0</v>
      </c>
      <c r="N48" s="140">
        <f>'[1]D3-Capex'!I14</f>
        <v>0</v>
      </c>
      <c r="O48" s="44">
        <f>'[1]D3-Capex'!J14</f>
        <v>0</v>
      </c>
      <c r="P48" s="141"/>
    </row>
    <row r="49" spans="1:16" x14ac:dyDescent="0.25">
      <c r="A49" s="147" t="s">
        <v>60</v>
      </c>
      <c r="B49" s="61"/>
      <c r="C49" s="61"/>
      <c r="D49" s="61"/>
      <c r="E49" s="61"/>
      <c r="F49" s="61"/>
      <c r="G49" s="61"/>
      <c r="H49" s="61"/>
      <c r="I49" s="61"/>
      <c r="J49" s="61"/>
      <c r="K49" s="61"/>
      <c r="L49" s="61"/>
      <c r="M49" s="45">
        <f t="shared" si="13"/>
        <v>0</v>
      </c>
      <c r="N49" s="140">
        <f>'[1]D3-Capex'!I15</f>
        <v>0</v>
      </c>
      <c r="O49" s="44">
        <f>'[1]D3-Capex'!J15</f>
        <v>0</v>
      </c>
      <c r="P49" s="141"/>
    </row>
    <row r="50" spans="1:16" x14ac:dyDescent="0.25">
      <c r="A50" s="142" t="s">
        <v>61</v>
      </c>
      <c r="B50" s="44">
        <f t="shared" ref="B50:L50" si="21">SUM(B51:B59)</f>
        <v>0</v>
      </c>
      <c r="C50" s="44">
        <f t="shared" si="21"/>
        <v>0</v>
      </c>
      <c r="D50" s="44">
        <f t="shared" si="21"/>
        <v>0</v>
      </c>
      <c r="E50" s="44">
        <f t="shared" si="21"/>
        <v>0</v>
      </c>
      <c r="F50" s="44">
        <f t="shared" si="21"/>
        <v>0</v>
      </c>
      <c r="G50" s="44">
        <f t="shared" si="21"/>
        <v>0</v>
      </c>
      <c r="H50" s="44">
        <f t="shared" si="21"/>
        <v>0</v>
      </c>
      <c r="I50" s="44">
        <f t="shared" si="21"/>
        <v>0</v>
      </c>
      <c r="J50" s="44">
        <f t="shared" si="21"/>
        <v>0</v>
      </c>
      <c r="K50" s="44">
        <f t="shared" si="21"/>
        <v>0</v>
      </c>
      <c r="L50" s="44">
        <f t="shared" si="21"/>
        <v>0</v>
      </c>
      <c r="M50" s="45">
        <f t="shared" si="13"/>
        <v>0</v>
      </c>
      <c r="N50" s="140">
        <f>'[1]D3-Capex'!I16</f>
        <v>0</v>
      </c>
      <c r="O50" s="44">
        <f>'[1]D3-Capex'!J16</f>
        <v>0</v>
      </c>
      <c r="P50" s="141"/>
    </row>
    <row r="51" spans="1:16" x14ac:dyDescent="0.25">
      <c r="A51" s="147" t="s">
        <v>62</v>
      </c>
      <c r="B51" s="61"/>
      <c r="C51" s="61"/>
      <c r="D51" s="61"/>
      <c r="E51" s="61"/>
      <c r="F51" s="61"/>
      <c r="G51" s="61"/>
      <c r="H51" s="61"/>
      <c r="I51" s="61"/>
      <c r="J51" s="61"/>
      <c r="K51" s="61"/>
      <c r="L51" s="61"/>
      <c r="M51" s="45">
        <f t="shared" si="13"/>
        <v>0</v>
      </c>
      <c r="N51" s="140">
        <f>'[1]D3-Capex'!I17</f>
        <v>0</v>
      </c>
      <c r="O51" s="44">
        <f>'[1]D3-Capex'!J17</f>
        <v>0</v>
      </c>
      <c r="P51" s="141"/>
    </row>
    <row r="52" spans="1:16" x14ac:dyDescent="0.25">
      <c r="A52" s="147" t="s">
        <v>63</v>
      </c>
      <c r="B52" s="61"/>
      <c r="C52" s="61"/>
      <c r="D52" s="61"/>
      <c r="E52" s="61"/>
      <c r="F52" s="61"/>
      <c r="G52" s="61"/>
      <c r="H52" s="61"/>
      <c r="I52" s="61"/>
      <c r="J52" s="61"/>
      <c r="K52" s="61"/>
      <c r="L52" s="61"/>
      <c r="M52" s="45">
        <f t="shared" si="13"/>
        <v>0</v>
      </c>
      <c r="N52" s="140">
        <f>'[1]D3-Capex'!I18</f>
        <v>0</v>
      </c>
      <c r="O52" s="44">
        <f>'[1]D3-Capex'!J18</f>
        <v>0</v>
      </c>
      <c r="P52" s="141"/>
    </row>
    <row r="53" spans="1:16" x14ac:dyDescent="0.25">
      <c r="A53" s="147" t="s">
        <v>64</v>
      </c>
      <c r="B53" s="61"/>
      <c r="C53" s="61"/>
      <c r="D53" s="61"/>
      <c r="E53" s="61"/>
      <c r="F53" s="61"/>
      <c r="G53" s="61"/>
      <c r="H53" s="61"/>
      <c r="I53" s="61"/>
      <c r="J53" s="61"/>
      <c r="K53" s="61"/>
      <c r="L53" s="61"/>
      <c r="M53" s="45">
        <f t="shared" si="13"/>
        <v>0</v>
      </c>
      <c r="N53" s="140">
        <f>'[1]D3-Capex'!I19</f>
        <v>0</v>
      </c>
      <c r="O53" s="44">
        <f>'[1]D3-Capex'!J19</f>
        <v>0</v>
      </c>
      <c r="P53" s="141"/>
    </row>
    <row r="54" spans="1:16" x14ac:dyDescent="0.25">
      <c r="A54" s="147" t="s">
        <v>65</v>
      </c>
      <c r="B54" s="61"/>
      <c r="C54" s="61"/>
      <c r="D54" s="61"/>
      <c r="E54" s="61"/>
      <c r="F54" s="61"/>
      <c r="G54" s="61"/>
      <c r="H54" s="61"/>
      <c r="I54" s="61"/>
      <c r="J54" s="61"/>
      <c r="K54" s="61"/>
      <c r="L54" s="61"/>
      <c r="M54" s="45">
        <f t="shared" si="13"/>
        <v>0</v>
      </c>
      <c r="N54" s="140">
        <f>'[1]D3-Capex'!I20</f>
        <v>0</v>
      </c>
      <c r="O54" s="44">
        <f>'[1]D3-Capex'!J20</f>
        <v>0</v>
      </c>
      <c r="P54" s="141"/>
    </row>
    <row r="55" spans="1:16" x14ac:dyDescent="0.25">
      <c r="A55" s="147" t="s">
        <v>66</v>
      </c>
      <c r="B55" s="61"/>
      <c r="C55" s="61"/>
      <c r="D55" s="61"/>
      <c r="E55" s="61"/>
      <c r="F55" s="61"/>
      <c r="G55" s="61"/>
      <c r="H55" s="61"/>
      <c r="I55" s="61"/>
      <c r="J55" s="61"/>
      <c r="K55" s="61"/>
      <c r="L55" s="61"/>
      <c r="M55" s="45">
        <f t="shared" si="13"/>
        <v>0</v>
      </c>
      <c r="N55" s="140">
        <f>'[1]D3-Capex'!I21</f>
        <v>0</v>
      </c>
      <c r="O55" s="44">
        <f>'[1]D3-Capex'!J21</f>
        <v>0</v>
      </c>
      <c r="P55" s="141"/>
    </row>
    <row r="56" spans="1:16" x14ac:dyDescent="0.25">
      <c r="A56" s="147" t="s">
        <v>67</v>
      </c>
      <c r="B56" s="61"/>
      <c r="C56" s="61"/>
      <c r="D56" s="61"/>
      <c r="E56" s="61"/>
      <c r="F56" s="61"/>
      <c r="G56" s="61"/>
      <c r="H56" s="61"/>
      <c r="I56" s="61"/>
      <c r="J56" s="61"/>
      <c r="K56" s="61"/>
      <c r="L56" s="61"/>
      <c r="M56" s="45">
        <f t="shared" si="13"/>
        <v>0</v>
      </c>
      <c r="N56" s="140">
        <f>'[1]D3-Capex'!I22</f>
        <v>0</v>
      </c>
      <c r="O56" s="44">
        <f>'[1]D3-Capex'!J22</f>
        <v>0</v>
      </c>
      <c r="P56" s="141"/>
    </row>
    <row r="57" spans="1:16" x14ac:dyDescent="0.25">
      <c r="A57" s="147" t="s">
        <v>68</v>
      </c>
      <c r="B57" s="61"/>
      <c r="C57" s="61"/>
      <c r="D57" s="61"/>
      <c r="E57" s="61"/>
      <c r="F57" s="61"/>
      <c r="G57" s="61"/>
      <c r="H57" s="61"/>
      <c r="I57" s="61"/>
      <c r="J57" s="61"/>
      <c r="K57" s="61"/>
      <c r="L57" s="61"/>
      <c r="M57" s="45">
        <f t="shared" si="13"/>
        <v>0</v>
      </c>
      <c r="N57" s="140">
        <f>'[1]D3-Capex'!I23</f>
        <v>0</v>
      </c>
      <c r="O57" s="44">
        <f>'[1]D3-Capex'!J23</f>
        <v>0</v>
      </c>
      <c r="P57" s="141"/>
    </row>
    <row r="58" spans="1:16" x14ac:dyDescent="0.25">
      <c r="A58" s="147" t="s">
        <v>69</v>
      </c>
      <c r="B58" s="61"/>
      <c r="C58" s="61"/>
      <c r="D58" s="61"/>
      <c r="E58" s="61"/>
      <c r="F58" s="61"/>
      <c r="G58" s="61"/>
      <c r="H58" s="61"/>
      <c r="I58" s="61"/>
      <c r="J58" s="61"/>
      <c r="K58" s="61"/>
      <c r="L58" s="61"/>
      <c r="M58" s="45">
        <f t="shared" si="13"/>
        <v>0</v>
      </c>
      <c r="N58" s="140">
        <f>'[1]D3-Capex'!I24</f>
        <v>0</v>
      </c>
      <c r="O58" s="44">
        <f>'[1]D3-Capex'!J24</f>
        <v>0</v>
      </c>
      <c r="P58" s="141"/>
    </row>
    <row r="59" spans="1:16" x14ac:dyDescent="0.25">
      <c r="A59" s="147" t="s">
        <v>56</v>
      </c>
      <c r="B59" s="61"/>
      <c r="C59" s="61"/>
      <c r="D59" s="61"/>
      <c r="E59" s="61"/>
      <c r="F59" s="61"/>
      <c r="G59" s="61"/>
      <c r="H59" s="61"/>
      <c r="I59" s="61"/>
      <c r="J59" s="61"/>
      <c r="K59" s="61"/>
      <c r="L59" s="61"/>
      <c r="M59" s="45">
        <f t="shared" si="13"/>
        <v>0</v>
      </c>
      <c r="N59" s="140">
        <f>'[1]D3-Capex'!I25</f>
        <v>0</v>
      </c>
      <c r="O59" s="44">
        <f>'[1]D3-Capex'!J25</f>
        <v>0</v>
      </c>
      <c r="P59" s="141"/>
    </row>
    <row r="60" spans="1:16" x14ac:dyDescent="0.25">
      <c r="A60" s="142" t="s">
        <v>70</v>
      </c>
      <c r="B60" s="44">
        <f>SUM(B61:B70)</f>
        <v>0</v>
      </c>
      <c r="C60" s="44">
        <f t="shared" ref="C60" si="22">SUM(C61:C70)</f>
        <v>0</v>
      </c>
      <c r="D60" s="44">
        <f>SUM(D61:D70)</f>
        <v>0</v>
      </c>
      <c r="E60" s="44">
        <f t="shared" ref="E60" si="23">SUM(E61:E70)</f>
        <v>0</v>
      </c>
      <c r="F60" s="44">
        <f>SUM(F61:F70)</f>
        <v>0</v>
      </c>
      <c r="G60" s="44">
        <f t="shared" ref="G60" si="24">SUM(G61:G70)</f>
        <v>0</v>
      </c>
      <c r="H60" s="44">
        <f>SUM(H61:H70)</f>
        <v>0</v>
      </c>
      <c r="I60" s="44">
        <f t="shared" ref="I60" si="25">SUM(I61:I70)</f>
        <v>0</v>
      </c>
      <c r="J60" s="44">
        <f>SUM(J61:J70)</f>
        <v>0</v>
      </c>
      <c r="K60" s="44">
        <f t="shared" ref="K60:L60" si="26">SUM(K61:K70)</f>
        <v>0</v>
      </c>
      <c r="L60" s="44">
        <f t="shared" si="26"/>
        <v>0</v>
      </c>
      <c r="M60" s="45">
        <f t="shared" si="13"/>
        <v>0</v>
      </c>
      <c r="N60" s="140">
        <f>'[1]D3-Capex'!I26</f>
        <v>0</v>
      </c>
      <c r="O60" s="44">
        <f>'[1]D3-Capex'!J26</f>
        <v>0</v>
      </c>
      <c r="P60" s="141"/>
    </row>
    <row r="61" spans="1:16" x14ac:dyDescent="0.25">
      <c r="A61" s="147" t="s">
        <v>71</v>
      </c>
      <c r="B61" s="61"/>
      <c r="C61" s="61"/>
      <c r="D61" s="61"/>
      <c r="E61" s="61"/>
      <c r="F61" s="61"/>
      <c r="G61" s="61"/>
      <c r="H61" s="61"/>
      <c r="I61" s="61"/>
      <c r="J61" s="61"/>
      <c r="K61" s="61"/>
      <c r="L61" s="61"/>
      <c r="M61" s="45">
        <f t="shared" si="13"/>
        <v>0</v>
      </c>
      <c r="N61" s="140">
        <f>'[1]D3-Capex'!I27</f>
        <v>0</v>
      </c>
      <c r="O61" s="44">
        <f>'[1]D3-Capex'!J27</f>
        <v>0</v>
      </c>
      <c r="P61" s="141"/>
    </row>
    <row r="62" spans="1:16" x14ac:dyDescent="0.25">
      <c r="A62" s="147" t="s">
        <v>72</v>
      </c>
      <c r="B62" s="61"/>
      <c r="C62" s="61"/>
      <c r="D62" s="61"/>
      <c r="E62" s="61"/>
      <c r="F62" s="61"/>
      <c r="G62" s="61"/>
      <c r="H62" s="61"/>
      <c r="I62" s="61"/>
      <c r="J62" s="61"/>
      <c r="K62" s="61"/>
      <c r="L62" s="61"/>
      <c r="M62" s="45">
        <f t="shared" si="13"/>
        <v>0</v>
      </c>
      <c r="N62" s="140">
        <f>'[1]D3-Capex'!I28</f>
        <v>0</v>
      </c>
      <c r="O62" s="44">
        <f>'[1]D3-Capex'!J28</f>
        <v>0</v>
      </c>
      <c r="P62" s="141"/>
    </row>
    <row r="63" spans="1:16" x14ac:dyDescent="0.25">
      <c r="A63" s="147" t="s">
        <v>73</v>
      </c>
      <c r="B63" s="61"/>
      <c r="C63" s="61"/>
      <c r="D63" s="61"/>
      <c r="E63" s="61"/>
      <c r="F63" s="61"/>
      <c r="G63" s="61"/>
      <c r="H63" s="61"/>
      <c r="I63" s="61"/>
      <c r="J63" s="61"/>
      <c r="K63" s="61"/>
      <c r="L63" s="61"/>
      <c r="M63" s="45">
        <f t="shared" si="13"/>
        <v>0</v>
      </c>
      <c r="N63" s="140">
        <f>'[1]D3-Capex'!I29</f>
        <v>0</v>
      </c>
      <c r="O63" s="44">
        <f>'[1]D3-Capex'!J29</f>
        <v>0</v>
      </c>
      <c r="P63" s="141"/>
    </row>
    <row r="64" spans="1:16" x14ac:dyDescent="0.25">
      <c r="A64" s="147" t="s">
        <v>74</v>
      </c>
      <c r="B64" s="61"/>
      <c r="C64" s="61"/>
      <c r="D64" s="61"/>
      <c r="E64" s="61"/>
      <c r="F64" s="61"/>
      <c r="G64" s="61"/>
      <c r="H64" s="61"/>
      <c r="I64" s="61"/>
      <c r="J64" s="61"/>
      <c r="K64" s="61"/>
      <c r="L64" s="61"/>
      <c r="M64" s="45">
        <f t="shared" si="13"/>
        <v>0</v>
      </c>
      <c r="N64" s="140">
        <f>'[1]D3-Capex'!I30</f>
        <v>0</v>
      </c>
      <c r="O64" s="44">
        <f>'[1]D3-Capex'!J30</f>
        <v>0</v>
      </c>
      <c r="P64" s="141"/>
    </row>
    <row r="65" spans="1:16" x14ac:dyDescent="0.25">
      <c r="A65" s="147" t="s">
        <v>75</v>
      </c>
      <c r="B65" s="61"/>
      <c r="C65" s="61"/>
      <c r="D65" s="61"/>
      <c r="E65" s="61"/>
      <c r="F65" s="61"/>
      <c r="G65" s="61"/>
      <c r="H65" s="61"/>
      <c r="I65" s="61"/>
      <c r="J65" s="61"/>
      <c r="K65" s="61"/>
      <c r="L65" s="61"/>
      <c r="M65" s="45">
        <f t="shared" si="13"/>
        <v>0</v>
      </c>
      <c r="N65" s="140">
        <f>'[1]D3-Capex'!I31</f>
        <v>0</v>
      </c>
      <c r="O65" s="44">
        <f>'[1]D3-Capex'!J31</f>
        <v>0</v>
      </c>
      <c r="P65" s="141"/>
    </row>
    <row r="66" spans="1:16" x14ac:dyDescent="0.25">
      <c r="A66" s="147" t="s">
        <v>76</v>
      </c>
      <c r="B66" s="61"/>
      <c r="C66" s="61"/>
      <c r="D66" s="61"/>
      <c r="E66" s="61"/>
      <c r="F66" s="61"/>
      <c r="G66" s="61"/>
      <c r="H66" s="61"/>
      <c r="I66" s="61"/>
      <c r="J66" s="61"/>
      <c r="K66" s="61"/>
      <c r="L66" s="61"/>
      <c r="M66" s="45">
        <f t="shared" si="13"/>
        <v>0</v>
      </c>
      <c r="N66" s="140">
        <f>'[1]D3-Capex'!I32</f>
        <v>0</v>
      </c>
      <c r="O66" s="44">
        <f>'[1]D3-Capex'!J32</f>
        <v>0</v>
      </c>
      <c r="P66" s="141"/>
    </row>
    <row r="67" spans="1:16" x14ac:dyDescent="0.25">
      <c r="A67" s="147" t="s">
        <v>77</v>
      </c>
      <c r="B67" s="61"/>
      <c r="C67" s="61"/>
      <c r="D67" s="61"/>
      <c r="E67" s="61"/>
      <c r="F67" s="61"/>
      <c r="G67" s="61"/>
      <c r="H67" s="61"/>
      <c r="I67" s="61"/>
      <c r="J67" s="61"/>
      <c r="K67" s="61"/>
      <c r="L67" s="61"/>
      <c r="M67" s="45">
        <f t="shared" si="13"/>
        <v>0</v>
      </c>
      <c r="N67" s="140">
        <f>'[1]D3-Capex'!I33</f>
        <v>0</v>
      </c>
      <c r="O67" s="44">
        <f>'[1]D3-Capex'!J33</f>
        <v>0</v>
      </c>
      <c r="P67" s="141"/>
    </row>
    <row r="68" spans="1:16" x14ac:dyDescent="0.25">
      <c r="A68" s="147" t="s">
        <v>78</v>
      </c>
      <c r="B68" s="61"/>
      <c r="C68" s="61"/>
      <c r="D68" s="61"/>
      <c r="E68" s="61"/>
      <c r="F68" s="61"/>
      <c r="G68" s="61"/>
      <c r="H68" s="61"/>
      <c r="I68" s="61"/>
      <c r="J68" s="61"/>
      <c r="K68" s="61"/>
      <c r="L68" s="61"/>
      <c r="M68" s="45">
        <f t="shared" si="13"/>
        <v>0</v>
      </c>
      <c r="N68" s="140">
        <f>'[1]D3-Capex'!I34</f>
        <v>0</v>
      </c>
      <c r="O68" s="44">
        <f>'[1]D3-Capex'!J34</f>
        <v>0</v>
      </c>
      <c r="P68" s="141"/>
    </row>
    <row r="69" spans="1:16" x14ac:dyDescent="0.25">
      <c r="A69" s="147" t="s">
        <v>79</v>
      </c>
      <c r="B69" s="61"/>
      <c r="C69" s="61"/>
      <c r="D69" s="61"/>
      <c r="E69" s="61"/>
      <c r="F69" s="61"/>
      <c r="G69" s="61"/>
      <c r="H69" s="61"/>
      <c r="I69" s="61"/>
      <c r="J69" s="61"/>
      <c r="K69" s="61"/>
      <c r="L69" s="61"/>
      <c r="M69" s="45">
        <f t="shared" si="13"/>
        <v>0</v>
      </c>
      <c r="N69" s="140">
        <f>'[1]D3-Capex'!I35</f>
        <v>0</v>
      </c>
      <c r="O69" s="44">
        <f>'[1]D3-Capex'!J35</f>
        <v>0</v>
      </c>
      <c r="P69" s="141"/>
    </row>
    <row r="70" spans="1:16" x14ac:dyDescent="0.25">
      <c r="A70" s="147" t="s">
        <v>56</v>
      </c>
      <c r="B70" s="61"/>
      <c r="C70" s="61"/>
      <c r="D70" s="61"/>
      <c r="E70" s="61"/>
      <c r="F70" s="61"/>
      <c r="G70" s="61"/>
      <c r="H70" s="61"/>
      <c r="I70" s="61"/>
      <c r="J70" s="61"/>
      <c r="K70" s="61"/>
      <c r="L70" s="61"/>
      <c r="M70" s="45">
        <f t="shared" si="13"/>
        <v>0</v>
      </c>
      <c r="N70" s="140">
        <f>'[1]D3-Capex'!I36</f>
        <v>0</v>
      </c>
      <c r="O70" s="44">
        <f>'[1]D3-Capex'!J36</f>
        <v>0</v>
      </c>
      <c r="P70" s="141"/>
    </row>
    <row r="71" spans="1:16" x14ac:dyDescent="0.25">
      <c r="A71" s="142" t="s">
        <v>80</v>
      </c>
      <c r="B71" s="44">
        <f>SUM(B72:B77)</f>
        <v>0</v>
      </c>
      <c r="C71" s="44">
        <f t="shared" ref="C71" si="27">SUM(C72:C77)</f>
        <v>0</v>
      </c>
      <c r="D71" s="44">
        <f>SUM(D72:D77)</f>
        <v>0</v>
      </c>
      <c r="E71" s="44">
        <f t="shared" ref="E71" si="28">SUM(E72:E77)</f>
        <v>0</v>
      </c>
      <c r="F71" s="44">
        <f>SUM(F72:F77)</f>
        <v>0</v>
      </c>
      <c r="G71" s="44">
        <f t="shared" ref="G71" si="29">SUM(G72:G77)</f>
        <v>0</v>
      </c>
      <c r="H71" s="44">
        <f>SUM(H72:H77)</f>
        <v>0</v>
      </c>
      <c r="I71" s="44">
        <f t="shared" ref="I71" si="30">SUM(I72:I77)</f>
        <v>0</v>
      </c>
      <c r="J71" s="44">
        <f>SUM(J72:J77)</f>
        <v>0</v>
      </c>
      <c r="K71" s="44">
        <f t="shared" ref="K71:L71" si="31">SUM(K72:K77)</f>
        <v>0</v>
      </c>
      <c r="L71" s="44">
        <f t="shared" si="31"/>
        <v>0</v>
      </c>
      <c r="M71" s="45">
        <f t="shared" si="13"/>
        <v>0</v>
      </c>
      <c r="N71" s="140">
        <f>'[1]D3-Capex'!I37</f>
        <v>0</v>
      </c>
      <c r="O71" s="44">
        <f>'[1]D3-Capex'!J37</f>
        <v>0</v>
      </c>
      <c r="P71" s="141"/>
    </row>
    <row r="72" spans="1:16" x14ac:dyDescent="0.25">
      <c r="A72" s="147" t="s">
        <v>81</v>
      </c>
      <c r="B72" s="61"/>
      <c r="C72" s="61"/>
      <c r="D72" s="61"/>
      <c r="E72" s="61"/>
      <c r="F72" s="61"/>
      <c r="G72" s="61"/>
      <c r="H72" s="61"/>
      <c r="I72" s="61"/>
      <c r="J72" s="61"/>
      <c r="K72" s="61"/>
      <c r="L72" s="61"/>
      <c r="M72" s="45">
        <f t="shared" ref="M72:M103" si="32">N72-SUM(B72:L72)</f>
        <v>0</v>
      </c>
      <c r="N72" s="140">
        <f>'[1]D3-Capex'!I38</f>
        <v>0</v>
      </c>
      <c r="O72" s="44">
        <f>'[1]D3-Capex'!J38</f>
        <v>0</v>
      </c>
      <c r="P72" s="141"/>
    </row>
    <row r="73" spans="1:16" x14ac:dyDescent="0.25">
      <c r="A73" s="147" t="s">
        <v>82</v>
      </c>
      <c r="B73" s="61"/>
      <c r="C73" s="61"/>
      <c r="D73" s="61"/>
      <c r="E73" s="61"/>
      <c r="F73" s="61"/>
      <c r="G73" s="61"/>
      <c r="H73" s="61"/>
      <c r="I73" s="61"/>
      <c r="J73" s="61"/>
      <c r="K73" s="61"/>
      <c r="L73" s="61"/>
      <c r="M73" s="45">
        <f t="shared" si="32"/>
        <v>0</v>
      </c>
      <c r="N73" s="140">
        <f>'[1]D3-Capex'!I39</f>
        <v>0</v>
      </c>
      <c r="O73" s="44">
        <f>'[1]D3-Capex'!J39</f>
        <v>0</v>
      </c>
      <c r="P73" s="141"/>
    </row>
    <row r="74" spans="1:16" x14ac:dyDescent="0.25">
      <c r="A74" s="147" t="s">
        <v>83</v>
      </c>
      <c r="B74" s="61"/>
      <c r="C74" s="61"/>
      <c r="D74" s="61"/>
      <c r="E74" s="61"/>
      <c r="F74" s="61"/>
      <c r="G74" s="61"/>
      <c r="H74" s="61"/>
      <c r="I74" s="61"/>
      <c r="J74" s="61"/>
      <c r="K74" s="61"/>
      <c r="L74" s="61"/>
      <c r="M74" s="45">
        <f t="shared" si="32"/>
        <v>0</v>
      </c>
      <c r="N74" s="140">
        <f>'[1]D3-Capex'!I40</f>
        <v>0</v>
      </c>
      <c r="O74" s="44">
        <f>'[1]D3-Capex'!J40</f>
        <v>0</v>
      </c>
      <c r="P74" s="141"/>
    </row>
    <row r="75" spans="1:16" x14ac:dyDescent="0.25">
      <c r="A75" s="147" t="s">
        <v>84</v>
      </c>
      <c r="B75" s="61"/>
      <c r="C75" s="61"/>
      <c r="D75" s="61"/>
      <c r="E75" s="61"/>
      <c r="F75" s="61"/>
      <c r="G75" s="61"/>
      <c r="H75" s="61"/>
      <c r="I75" s="61"/>
      <c r="J75" s="61"/>
      <c r="K75" s="61"/>
      <c r="L75" s="61"/>
      <c r="M75" s="45">
        <f t="shared" si="32"/>
        <v>0</v>
      </c>
      <c r="N75" s="140">
        <f>'[1]D3-Capex'!I41</f>
        <v>0</v>
      </c>
      <c r="O75" s="44">
        <f>'[1]D3-Capex'!J41</f>
        <v>0</v>
      </c>
      <c r="P75" s="141"/>
    </row>
    <row r="76" spans="1:16" x14ac:dyDescent="0.25">
      <c r="A76" s="147" t="s">
        <v>85</v>
      </c>
      <c r="B76" s="61"/>
      <c r="C76" s="61"/>
      <c r="D76" s="61"/>
      <c r="E76" s="61"/>
      <c r="F76" s="61"/>
      <c r="G76" s="61"/>
      <c r="H76" s="61"/>
      <c r="I76" s="61"/>
      <c r="J76" s="61"/>
      <c r="K76" s="61"/>
      <c r="L76" s="61"/>
      <c r="M76" s="45">
        <f t="shared" si="32"/>
        <v>0</v>
      </c>
      <c r="N76" s="140">
        <f>'[1]D3-Capex'!I42</f>
        <v>0</v>
      </c>
      <c r="O76" s="44">
        <f>'[1]D3-Capex'!J42</f>
        <v>0</v>
      </c>
      <c r="P76" s="141"/>
    </row>
    <row r="77" spans="1:16" x14ac:dyDescent="0.25">
      <c r="A77" s="147" t="s">
        <v>56</v>
      </c>
      <c r="B77" s="61"/>
      <c r="C77" s="61"/>
      <c r="D77" s="61"/>
      <c r="E77" s="61"/>
      <c r="F77" s="61"/>
      <c r="G77" s="61"/>
      <c r="H77" s="61"/>
      <c r="I77" s="61"/>
      <c r="J77" s="61"/>
      <c r="K77" s="61"/>
      <c r="L77" s="61"/>
      <c r="M77" s="45">
        <f t="shared" si="32"/>
        <v>0</v>
      </c>
      <c r="N77" s="140">
        <f>'[1]D3-Capex'!I43</f>
        <v>0</v>
      </c>
      <c r="O77" s="44">
        <f>'[1]D3-Capex'!J43</f>
        <v>0</v>
      </c>
      <c r="P77" s="141"/>
    </row>
    <row r="78" spans="1:16" x14ac:dyDescent="0.25">
      <c r="A78" s="142" t="s">
        <v>86</v>
      </c>
      <c r="B78" s="44">
        <f>SUM(B79:B85)</f>
        <v>0</v>
      </c>
      <c r="C78" s="44">
        <f t="shared" ref="C78" si="33">SUM(C79:C85)</f>
        <v>0</v>
      </c>
      <c r="D78" s="44">
        <f>SUM(D79:D85)</f>
        <v>0</v>
      </c>
      <c r="E78" s="44">
        <f t="shared" ref="E78" si="34">SUM(E79:E85)</f>
        <v>0</v>
      </c>
      <c r="F78" s="44">
        <f>SUM(F79:F85)</f>
        <v>0</v>
      </c>
      <c r="G78" s="44">
        <f t="shared" ref="G78" si="35">SUM(G79:G85)</f>
        <v>0</v>
      </c>
      <c r="H78" s="44">
        <f>SUM(H79:H85)</f>
        <v>0</v>
      </c>
      <c r="I78" s="44">
        <f t="shared" ref="I78" si="36">SUM(I79:I85)</f>
        <v>0</v>
      </c>
      <c r="J78" s="44">
        <f>SUM(J79:J85)</f>
        <v>0</v>
      </c>
      <c r="K78" s="44">
        <f t="shared" ref="K78:L78" si="37">SUM(K79:K85)</f>
        <v>0</v>
      </c>
      <c r="L78" s="44">
        <f t="shared" si="37"/>
        <v>0</v>
      </c>
      <c r="M78" s="45">
        <f t="shared" si="32"/>
        <v>0</v>
      </c>
      <c r="N78" s="140">
        <f>'[1]D3-Capex'!I44</f>
        <v>0</v>
      </c>
      <c r="O78" s="44">
        <f>'[1]D3-Capex'!J44</f>
        <v>0</v>
      </c>
      <c r="P78" s="141"/>
    </row>
    <row r="79" spans="1:16" x14ac:dyDescent="0.25">
      <c r="A79" s="147" t="s">
        <v>87</v>
      </c>
      <c r="B79" s="61"/>
      <c r="C79" s="61"/>
      <c r="D79" s="61"/>
      <c r="E79" s="61"/>
      <c r="F79" s="61"/>
      <c r="G79" s="61"/>
      <c r="H79" s="61"/>
      <c r="I79" s="61"/>
      <c r="J79" s="61"/>
      <c r="K79" s="61"/>
      <c r="L79" s="61"/>
      <c r="M79" s="45">
        <f t="shared" si="32"/>
        <v>0</v>
      </c>
      <c r="N79" s="140">
        <f>'[1]D3-Capex'!I45</f>
        <v>0</v>
      </c>
      <c r="O79" s="44">
        <f>'[1]D3-Capex'!J45</f>
        <v>0</v>
      </c>
      <c r="P79" s="141"/>
    </row>
    <row r="80" spans="1:16" x14ac:dyDescent="0.25">
      <c r="A80" s="147" t="s">
        <v>88</v>
      </c>
      <c r="B80" s="61"/>
      <c r="C80" s="61"/>
      <c r="D80" s="61"/>
      <c r="E80" s="61"/>
      <c r="F80" s="61"/>
      <c r="G80" s="61"/>
      <c r="H80" s="61"/>
      <c r="I80" s="61"/>
      <c r="J80" s="61"/>
      <c r="K80" s="61"/>
      <c r="L80" s="61"/>
      <c r="M80" s="45">
        <f t="shared" si="32"/>
        <v>0</v>
      </c>
      <c r="N80" s="140">
        <f>'[1]D3-Capex'!I46</f>
        <v>0</v>
      </c>
      <c r="O80" s="44">
        <f>'[1]D3-Capex'!J46</f>
        <v>0</v>
      </c>
      <c r="P80" s="141"/>
    </row>
    <row r="81" spans="1:16" x14ac:dyDescent="0.25">
      <c r="A81" s="147" t="s">
        <v>89</v>
      </c>
      <c r="B81" s="61"/>
      <c r="C81" s="61"/>
      <c r="D81" s="61"/>
      <c r="E81" s="61"/>
      <c r="F81" s="61"/>
      <c r="G81" s="61"/>
      <c r="H81" s="61"/>
      <c r="I81" s="61"/>
      <c r="J81" s="61"/>
      <c r="K81" s="61"/>
      <c r="L81" s="61"/>
      <c r="M81" s="45">
        <f t="shared" si="32"/>
        <v>0</v>
      </c>
      <c r="N81" s="140">
        <f>'[1]D3-Capex'!I47</f>
        <v>0</v>
      </c>
      <c r="O81" s="44">
        <f>'[1]D3-Capex'!J47</f>
        <v>0</v>
      </c>
      <c r="P81" s="141"/>
    </row>
    <row r="82" spans="1:16" x14ac:dyDescent="0.25">
      <c r="A82" s="147" t="s">
        <v>90</v>
      </c>
      <c r="B82" s="61"/>
      <c r="C82" s="61"/>
      <c r="D82" s="61"/>
      <c r="E82" s="61"/>
      <c r="F82" s="61"/>
      <c r="G82" s="61"/>
      <c r="H82" s="61"/>
      <c r="I82" s="61"/>
      <c r="J82" s="61"/>
      <c r="K82" s="61"/>
      <c r="L82" s="61"/>
      <c r="M82" s="45">
        <f t="shared" si="32"/>
        <v>0</v>
      </c>
      <c r="N82" s="140">
        <f>'[1]D3-Capex'!I48</f>
        <v>0</v>
      </c>
      <c r="O82" s="44">
        <f>'[1]D3-Capex'!J48</f>
        <v>0</v>
      </c>
      <c r="P82" s="141"/>
    </row>
    <row r="83" spans="1:16" x14ac:dyDescent="0.25">
      <c r="A83" s="147" t="s">
        <v>91</v>
      </c>
      <c r="B83" s="61"/>
      <c r="C83" s="61"/>
      <c r="D83" s="61"/>
      <c r="E83" s="61"/>
      <c r="F83" s="61"/>
      <c r="G83" s="61"/>
      <c r="H83" s="61"/>
      <c r="I83" s="61"/>
      <c r="J83" s="61"/>
      <c r="K83" s="61"/>
      <c r="L83" s="61"/>
      <c r="M83" s="45">
        <f t="shared" si="32"/>
        <v>0</v>
      </c>
      <c r="N83" s="140">
        <f>'[1]D3-Capex'!I49</f>
        <v>0</v>
      </c>
      <c r="O83" s="44">
        <f>'[1]D3-Capex'!J49</f>
        <v>0</v>
      </c>
      <c r="P83" s="141"/>
    </row>
    <row r="84" spans="1:16" x14ac:dyDescent="0.25">
      <c r="A84" s="147" t="s">
        <v>92</v>
      </c>
      <c r="B84" s="61"/>
      <c r="C84" s="61"/>
      <c r="D84" s="61"/>
      <c r="E84" s="61"/>
      <c r="F84" s="61"/>
      <c r="G84" s="61"/>
      <c r="H84" s="61"/>
      <c r="I84" s="61"/>
      <c r="J84" s="61"/>
      <c r="K84" s="61"/>
      <c r="L84" s="61"/>
      <c r="M84" s="45">
        <f t="shared" si="32"/>
        <v>0</v>
      </c>
      <c r="N84" s="140">
        <f>'[1]D3-Capex'!I50</f>
        <v>0</v>
      </c>
      <c r="O84" s="44">
        <f>'[1]D3-Capex'!J50</f>
        <v>0</v>
      </c>
      <c r="P84" s="141"/>
    </row>
    <row r="85" spans="1:16" x14ac:dyDescent="0.25">
      <c r="A85" s="147" t="s">
        <v>56</v>
      </c>
      <c r="B85" s="61"/>
      <c r="C85" s="61"/>
      <c r="D85" s="61"/>
      <c r="E85" s="61"/>
      <c r="F85" s="61"/>
      <c r="G85" s="61"/>
      <c r="H85" s="61"/>
      <c r="I85" s="61"/>
      <c r="J85" s="61"/>
      <c r="K85" s="61"/>
      <c r="L85" s="61"/>
      <c r="M85" s="45">
        <f t="shared" si="32"/>
        <v>0</v>
      </c>
      <c r="N85" s="140">
        <f>'[1]D3-Capex'!I51</f>
        <v>0</v>
      </c>
      <c r="O85" s="44">
        <f>'[1]D3-Capex'!J51</f>
        <v>0</v>
      </c>
      <c r="P85" s="141"/>
    </row>
    <row r="86" spans="1:16" x14ac:dyDescent="0.25">
      <c r="A86" s="142" t="s">
        <v>93</v>
      </c>
      <c r="B86" s="44">
        <f t="shared" ref="B86:L86" si="38">SUM(B87:B95)</f>
        <v>0</v>
      </c>
      <c r="C86" s="44">
        <f t="shared" si="38"/>
        <v>0</v>
      </c>
      <c r="D86" s="44">
        <f t="shared" si="38"/>
        <v>0</v>
      </c>
      <c r="E86" s="44">
        <f t="shared" si="38"/>
        <v>0</v>
      </c>
      <c r="F86" s="44">
        <f t="shared" si="38"/>
        <v>0</v>
      </c>
      <c r="G86" s="44">
        <f t="shared" si="38"/>
        <v>0</v>
      </c>
      <c r="H86" s="44">
        <f t="shared" si="38"/>
        <v>0</v>
      </c>
      <c r="I86" s="44">
        <f t="shared" si="38"/>
        <v>0</v>
      </c>
      <c r="J86" s="44">
        <f t="shared" si="38"/>
        <v>0</v>
      </c>
      <c r="K86" s="44">
        <f t="shared" si="38"/>
        <v>0</v>
      </c>
      <c r="L86" s="44">
        <f t="shared" si="38"/>
        <v>0</v>
      </c>
      <c r="M86" s="45">
        <f t="shared" si="32"/>
        <v>0</v>
      </c>
      <c r="N86" s="140">
        <f>'[1]D3-Capex'!I52</f>
        <v>0</v>
      </c>
      <c r="O86" s="44">
        <f>'[1]D3-Capex'!J52</f>
        <v>0</v>
      </c>
      <c r="P86" s="141"/>
    </row>
    <row r="87" spans="1:16" x14ac:dyDescent="0.25">
      <c r="A87" s="147" t="s">
        <v>94</v>
      </c>
      <c r="B87" s="61"/>
      <c r="C87" s="61"/>
      <c r="D87" s="61"/>
      <c r="E87" s="61"/>
      <c r="F87" s="61"/>
      <c r="G87" s="61"/>
      <c r="H87" s="61"/>
      <c r="I87" s="61"/>
      <c r="J87" s="61"/>
      <c r="K87" s="61"/>
      <c r="L87" s="61"/>
      <c r="M87" s="45">
        <f t="shared" si="32"/>
        <v>0</v>
      </c>
      <c r="N87" s="140">
        <f>'[1]D3-Capex'!I53</f>
        <v>0</v>
      </c>
      <c r="O87" s="44">
        <f>'[1]D3-Capex'!J53</f>
        <v>0</v>
      </c>
      <c r="P87" s="141"/>
    </row>
    <row r="88" spans="1:16" x14ac:dyDescent="0.25">
      <c r="A88" s="147" t="s">
        <v>95</v>
      </c>
      <c r="B88" s="61"/>
      <c r="C88" s="61"/>
      <c r="D88" s="61"/>
      <c r="E88" s="61"/>
      <c r="F88" s="61"/>
      <c r="G88" s="61"/>
      <c r="H88" s="61"/>
      <c r="I88" s="61"/>
      <c r="J88" s="61"/>
      <c r="K88" s="61"/>
      <c r="L88" s="61"/>
      <c r="M88" s="45">
        <f t="shared" si="32"/>
        <v>0</v>
      </c>
      <c r="N88" s="140">
        <f>'[1]D3-Capex'!I54</f>
        <v>0</v>
      </c>
      <c r="O88" s="44">
        <f>'[1]D3-Capex'!J54</f>
        <v>0</v>
      </c>
      <c r="P88" s="141"/>
    </row>
    <row r="89" spans="1:16" x14ac:dyDescent="0.25">
      <c r="A89" s="147" t="s">
        <v>96</v>
      </c>
      <c r="B89" s="61"/>
      <c r="C89" s="61"/>
      <c r="D89" s="61"/>
      <c r="E89" s="61"/>
      <c r="F89" s="61"/>
      <c r="G89" s="61"/>
      <c r="H89" s="61"/>
      <c r="I89" s="61"/>
      <c r="J89" s="61"/>
      <c r="K89" s="61"/>
      <c r="L89" s="61"/>
      <c r="M89" s="45">
        <f t="shared" si="32"/>
        <v>0</v>
      </c>
      <c r="N89" s="140">
        <f>'[1]D3-Capex'!I55</f>
        <v>0</v>
      </c>
      <c r="O89" s="44">
        <f>'[1]D3-Capex'!J55</f>
        <v>0</v>
      </c>
      <c r="P89" s="141"/>
    </row>
    <row r="90" spans="1:16" x14ac:dyDescent="0.25">
      <c r="A90" s="147" t="s">
        <v>58</v>
      </c>
      <c r="B90" s="61"/>
      <c r="C90" s="61"/>
      <c r="D90" s="61"/>
      <c r="E90" s="61"/>
      <c r="F90" s="61"/>
      <c r="G90" s="61"/>
      <c r="H90" s="61"/>
      <c r="I90" s="61"/>
      <c r="J90" s="61"/>
      <c r="K90" s="61"/>
      <c r="L90" s="61"/>
      <c r="M90" s="45">
        <f t="shared" si="32"/>
        <v>0</v>
      </c>
      <c r="N90" s="140">
        <f>'[1]D3-Capex'!I56</f>
        <v>0</v>
      </c>
      <c r="O90" s="44">
        <f>'[1]D3-Capex'!J56</f>
        <v>0</v>
      </c>
      <c r="P90" s="141"/>
    </row>
    <row r="91" spans="1:16" x14ac:dyDescent="0.25">
      <c r="A91" s="147" t="s">
        <v>59</v>
      </c>
      <c r="B91" s="61"/>
      <c r="C91" s="61"/>
      <c r="D91" s="61"/>
      <c r="E91" s="61"/>
      <c r="F91" s="61"/>
      <c r="G91" s="61"/>
      <c r="H91" s="61"/>
      <c r="I91" s="61"/>
      <c r="J91" s="61"/>
      <c r="K91" s="61"/>
      <c r="L91" s="61"/>
      <c r="M91" s="45">
        <f t="shared" si="32"/>
        <v>0</v>
      </c>
      <c r="N91" s="140">
        <f>'[1]D3-Capex'!I57</f>
        <v>0</v>
      </c>
      <c r="O91" s="44">
        <f>'[1]D3-Capex'!J57</f>
        <v>0</v>
      </c>
      <c r="P91" s="141"/>
    </row>
    <row r="92" spans="1:16" x14ac:dyDescent="0.25">
      <c r="A92" s="147" t="s">
        <v>60</v>
      </c>
      <c r="B92" s="61"/>
      <c r="C92" s="61"/>
      <c r="D92" s="61"/>
      <c r="E92" s="61"/>
      <c r="F92" s="61"/>
      <c r="G92" s="61"/>
      <c r="H92" s="61"/>
      <c r="I92" s="61"/>
      <c r="J92" s="61"/>
      <c r="K92" s="61"/>
      <c r="L92" s="61"/>
      <c r="M92" s="45">
        <f t="shared" si="32"/>
        <v>0</v>
      </c>
      <c r="N92" s="140">
        <f>'[1]D3-Capex'!I58</f>
        <v>0</v>
      </c>
      <c r="O92" s="44">
        <f>'[1]D3-Capex'!J58</f>
        <v>0</v>
      </c>
      <c r="P92" s="141"/>
    </row>
    <row r="93" spans="1:16" x14ac:dyDescent="0.25">
      <c r="A93" s="147" t="s">
        <v>66</v>
      </c>
      <c r="B93" s="61"/>
      <c r="C93" s="61"/>
      <c r="D93" s="61"/>
      <c r="E93" s="61"/>
      <c r="F93" s="61"/>
      <c r="G93" s="61"/>
      <c r="H93" s="61"/>
      <c r="I93" s="61"/>
      <c r="J93" s="61"/>
      <c r="K93" s="61"/>
      <c r="L93" s="61"/>
      <c r="M93" s="45">
        <f t="shared" si="32"/>
        <v>0</v>
      </c>
      <c r="N93" s="140">
        <f>'[1]D3-Capex'!I59</f>
        <v>0</v>
      </c>
      <c r="O93" s="44">
        <f>'[1]D3-Capex'!J59</f>
        <v>0</v>
      </c>
      <c r="P93" s="141"/>
    </row>
    <row r="94" spans="1:16" x14ac:dyDescent="0.25">
      <c r="A94" s="147" t="s">
        <v>69</v>
      </c>
      <c r="B94" s="61"/>
      <c r="C94" s="61"/>
      <c r="D94" s="61"/>
      <c r="E94" s="61"/>
      <c r="F94" s="61"/>
      <c r="G94" s="61"/>
      <c r="H94" s="61"/>
      <c r="I94" s="61"/>
      <c r="J94" s="61"/>
      <c r="K94" s="61"/>
      <c r="L94" s="61"/>
      <c r="M94" s="45">
        <f t="shared" si="32"/>
        <v>0</v>
      </c>
      <c r="N94" s="140">
        <f>'[1]D3-Capex'!I60</f>
        <v>0</v>
      </c>
      <c r="O94" s="44">
        <f>'[1]D3-Capex'!J60</f>
        <v>0</v>
      </c>
      <c r="P94" s="141"/>
    </row>
    <row r="95" spans="1:16" x14ac:dyDescent="0.25">
      <c r="A95" s="147" t="s">
        <v>56</v>
      </c>
      <c r="B95" s="61"/>
      <c r="C95" s="61"/>
      <c r="D95" s="61"/>
      <c r="E95" s="61"/>
      <c r="F95" s="61"/>
      <c r="G95" s="61"/>
      <c r="H95" s="61"/>
      <c r="I95" s="61"/>
      <c r="J95" s="61"/>
      <c r="K95" s="61"/>
      <c r="L95" s="61"/>
      <c r="M95" s="45">
        <f t="shared" si="32"/>
        <v>0</v>
      </c>
      <c r="N95" s="140">
        <f>'[1]D3-Capex'!I61</f>
        <v>0</v>
      </c>
      <c r="O95" s="44">
        <f>'[1]D3-Capex'!J61</f>
        <v>0</v>
      </c>
      <c r="P95" s="141"/>
    </row>
    <row r="96" spans="1:16" x14ac:dyDescent="0.25">
      <c r="A96" s="142" t="s">
        <v>97</v>
      </c>
      <c r="B96" s="44">
        <f>SUM(B97:B101)</f>
        <v>0</v>
      </c>
      <c r="C96" s="44">
        <f t="shared" ref="C96" si="39">SUM(C97:C101)</f>
        <v>0</v>
      </c>
      <c r="D96" s="44">
        <f>SUM(D97:D101)</f>
        <v>0</v>
      </c>
      <c r="E96" s="44">
        <f t="shared" ref="E96" si="40">SUM(E97:E101)</f>
        <v>0</v>
      </c>
      <c r="F96" s="44">
        <f>SUM(F97:F101)</f>
        <v>0</v>
      </c>
      <c r="G96" s="44">
        <f t="shared" ref="G96" si="41">SUM(G97:G101)</f>
        <v>0</v>
      </c>
      <c r="H96" s="44">
        <f>SUM(H97:H101)</f>
        <v>0</v>
      </c>
      <c r="I96" s="44">
        <f t="shared" ref="I96" si="42">SUM(I97:I101)</f>
        <v>0</v>
      </c>
      <c r="J96" s="44">
        <f>SUM(J97:J101)</f>
        <v>0</v>
      </c>
      <c r="K96" s="44">
        <f t="shared" ref="K96:L96" si="43">SUM(K97:K101)</f>
        <v>0</v>
      </c>
      <c r="L96" s="44">
        <f t="shared" si="43"/>
        <v>0</v>
      </c>
      <c r="M96" s="45">
        <f t="shared" si="32"/>
        <v>0</v>
      </c>
      <c r="N96" s="140">
        <f>'[1]D3-Capex'!I62</f>
        <v>0</v>
      </c>
      <c r="O96" s="44">
        <f>'[1]D3-Capex'!J62</f>
        <v>0</v>
      </c>
      <c r="P96" s="141"/>
    </row>
    <row r="97" spans="1:16" x14ac:dyDescent="0.25">
      <c r="A97" s="147" t="s">
        <v>98</v>
      </c>
      <c r="B97" s="61"/>
      <c r="C97" s="61"/>
      <c r="D97" s="61"/>
      <c r="E97" s="61"/>
      <c r="F97" s="61"/>
      <c r="G97" s="61"/>
      <c r="H97" s="61"/>
      <c r="I97" s="61"/>
      <c r="J97" s="61"/>
      <c r="K97" s="61"/>
      <c r="L97" s="61"/>
      <c r="M97" s="45">
        <f t="shared" si="32"/>
        <v>0</v>
      </c>
      <c r="N97" s="140">
        <f>'[1]D3-Capex'!I63</f>
        <v>0</v>
      </c>
      <c r="O97" s="44">
        <f>'[1]D3-Capex'!J63</f>
        <v>0</v>
      </c>
      <c r="P97" s="141"/>
    </row>
    <row r="98" spans="1:16" x14ac:dyDescent="0.25">
      <c r="A98" s="147" t="s">
        <v>99</v>
      </c>
      <c r="B98" s="61"/>
      <c r="C98" s="61"/>
      <c r="D98" s="61"/>
      <c r="E98" s="61"/>
      <c r="F98" s="61"/>
      <c r="G98" s="61"/>
      <c r="H98" s="61"/>
      <c r="I98" s="61"/>
      <c r="J98" s="61"/>
      <c r="K98" s="61"/>
      <c r="L98" s="61"/>
      <c r="M98" s="45">
        <f t="shared" si="32"/>
        <v>0</v>
      </c>
      <c r="N98" s="140">
        <f>'[1]D3-Capex'!I64</f>
        <v>0</v>
      </c>
      <c r="O98" s="44">
        <f>'[1]D3-Capex'!J64</f>
        <v>0</v>
      </c>
      <c r="P98" s="141"/>
    </row>
    <row r="99" spans="1:16" x14ac:dyDescent="0.25">
      <c r="A99" s="147" t="s">
        <v>100</v>
      </c>
      <c r="B99" s="61"/>
      <c r="C99" s="61"/>
      <c r="D99" s="61"/>
      <c r="E99" s="61"/>
      <c r="F99" s="61"/>
      <c r="G99" s="61"/>
      <c r="H99" s="61"/>
      <c r="I99" s="61"/>
      <c r="J99" s="61"/>
      <c r="K99" s="61"/>
      <c r="L99" s="61"/>
      <c r="M99" s="45">
        <f t="shared" si="32"/>
        <v>0</v>
      </c>
      <c r="N99" s="140">
        <f>'[1]D3-Capex'!I65</f>
        <v>0</v>
      </c>
      <c r="O99" s="44">
        <f>'[1]D3-Capex'!J65</f>
        <v>0</v>
      </c>
      <c r="P99" s="141"/>
    </row>
    <row r="100" spans="1:16" x14ac:dyDescent="0.25">
      <c r="A100" s="147" t="s">
        <v>101</v>
      </c>
      <c r="B100" s="61"/>
      <c r="C100" s="61"/>
      <c r="D100" s="61"/>
      <c r="E100" s="61"/>
      <c r="F100" s="61"/>
      <c r="G100" s="61"/>
      <c r="H100" s="61"/>
      <c r="I100" s="61"/>
      <c r="J100" s="61"/>
      <c r="K100" s="61"/>
      <c r="L100" s="61"/>
      <c r="M100" s="45">
        <f t="shared" si="32"/>
        <v>0</v>
      </c>
      <c r="N100" s="140">
        <f>'[1]D3-Capex'!I66</f>
        <v>0</v>
      </c>
      <c r="O100" s="44">
        <f>'[1]D3-Capex'!J66</f>
        <v>0</v>
      </c>
      <c r="P100" s="141"/>
    </row>
    <row r="101" spans="1:16" x14ac:dyDescent="0.25">
      <c r="A101" s="147" t="s">
        <v>56</v>
      </c>
      <c r="B101" s="61"/>
      <c r="C101" s="61"/>
      <c r="D101" s="61"/>
      <c r="E101" s="61"/>
      <c r="F101" s="61"/>
      <c r="G101" s="61"/>
      <c r="H101" s="61"/>
      <c r="I101" s="61"/>
      <c r="J101" s="61"/>
      <c r="K101" s="61"/>
      <c r="L101" s="61"/>
      <c r="M101" s="45">
        <f t="shared" si="32"/>
        <v>0</v>
      </c>
      <c r="N101" s="140">
        <f>'[1]D3-Capex'!I67</f>
        <v>0</v>
      </c>
      <c r="O101" s="44">
        <f>'[1]D3-Capex'!J67</f>
        <v>0</v>
      </c>
      <c r="P101" s="141"/>
    </row>
    <row r="102" spans="1:16" x14ac:dyDescent="0.25">
      <c r="A102" s="142" t="s">
        <v>102</v>
      </c>
      <c r="B102" s="44">
        <f>SUM(B103:B106)</f>
        <v>0</v>
      </c>
      <c r="C102" s="44">
        <f t="shared" ref="C102" si="44">SUM(C103:C106)</f>
        <v>0</v>
      </c>
      <c r="D102" s="44">
        <f>SUM(D103:D106)</f>
        <v>0</v>
      </c>
      <c r="E102" s="44">
        <f t="shared" ref="E102" si="45">SUM(E103:E106)</f>
        <v>0</v>
      </c>
      <c r="F102" s="44">
        <f>SUM(F103:F106)</f>
        <v>0</v>
      </c>
      <c r="G102" s="44">
        <f t="shared" ref="G102" si="46">SUM(G103:G106)</f>
        <v>0</v>
      </c>
      <c r="H102" s="44">
        <f>SUM(H103:H106)</f>
        <v>0</v>
      </c>
      <c r="I102" s="44">
        <f t="shared" ref="I102" si="47">SUM(I103:I106)</f>
        <v>0</v>
      </c>
      <c r="J102" s="44">
        <f>SUM(J103:J106)</f>
        <v>0</v>
      </c>
      <c r="K102" s="44">
        <f t="shared" ref="K102:L102" si="48">SUM(K103:K106)</f>
        <v>0</v>
      </c>
      <c r="L102" s="44">
        <f t="shared" si="48"/>
        <v>0</v>
      </c>
      <c r="M102" s="45">
        <f t="shared" si="32"/>
        <v>0</v>
      </c>
      <c r="N102" s="140">
        <f>'[1]D3-Capex'!I68</f>
        <v>0</v>
      </c>
      <c r="O102" s="44">
        <f>'[1]D3-Capex'!J68</f>
        <v>0</v>
      </c>
      <c r="P102" s="141"/>
    </row>
    <row r="103" spans="1:16" x14ac:dyDescent="0.25">
      <c r="A103" s="147" t="s">
        <v>103</v>
      </c>
      <c r="B103" s="61"/>
      <c r="C103" s="61"/>
      <c r="D103" s="61"/>
      <c r="E103" s="61"/>
      <c r="F103" s="61"/>
      <c r="G103" s="61"/>
      <c r="H103" s="61"/>
      <c r="I103" s="61"/>
      <c r="J103" s="61"/>
      <c r="K103" s="61"/>
      <c r="L103" s="61"/>
      <c r="M103" s="45">
        <f t="shared" si="32"/>
        <v>0</v>
      </c>
      <c r="N103" s="140">
        <f>'[1]D3-Capex'!I69</f>
        <v>0</v>
      </c>
      <c r="O103" s="44">
        <f>'[1]D3-Capex'!J69</f>
        <v>0</v>
      </c>
      <c r="P103" s="141"/>
    </row>
    <row r="104" spans="1:16" x14ac:dyDescent="0.25">
      <c r="A104" s="147" t="s">
        <v>104</v>
      </c>
      <c r="B104" s="61"/>
      <c r="C104" s="61"/>
      <c r="D104" s="61"/>
      <c r="E104" s="61"/>
      <c r="F104" s="61"/>
      <c r="G104" s="61"/>
      <c r="H104" s="61"/>
      <c r="I104" s="61"/>
      <c r="J104" s="61"/>
      <c r="K104" s="61"/>
      <c r="L104" s="61"/>
      <c r="M104" s="45">
        <f t="shared" ref="M104:M106" si="49">N104-SUM(B104:L104)</f>
        <v>0</v>
      </c>
      <c r="N104" s="140">
        <f>'[1]D3-Capex'!I70</f>
        <v>0</v>
      </c>
      <c r="O104" s="44">
        <f>'[1]D3-Capex'!J70</f>
        <v>0</v>
      </c>
      <c r="P104" s="141"/>
    </row>
    <row r="105" spans="1:16" x14ac:dyDescent="0.25">
      <c r="A105" s="147" t="s">
        <v>105</v>
      </c>
      <c r="B105" s="61"/>
      <c r="C105" s="61"/>
      <c r="D105" s="61"/>
      <c r="E105" s="61"/>
      <c r="F105" s="61"/>
      <c r="G105" s="61"/>
      <c r="H105" s="61"/>
      <c r="I105" s="61"/>
      <c r="J105" s="61"/>
      <c r="K105" s="61"/>
      <c r="L105" s="61"/>
      <c r="M105" s="45">
        <f t="shared" si="49"/>
        <v>0</v>
      </c>
      <c r="N105" s="140">
        <f>'[1]D3-Capex'!I71</f>
        <v>0</v>
      </c>
      <c r="O105" s="44">
        <f>'[1]D3-Capex'!J71</f>
        <v>0</v>
      </c>
      <c r="P105" s="141"/>
    </row>
    <row r="106" spans="1:16" x14ac:dyDescent="0.25">
      <c r="A106" s="147" t="s">
        <v>56</v>
      </c>
      <c r="B106" s="61"/>
      <c r="C106" s="61"/>
      <c r="D106" s="61"/>
      <c r="E106" s="61"/>
      <c r="F106" s="61"/>
      <c r="G106" s="61"/>
      <c r="H106" s="61"/>
      <c r="I106" s="61"/>
      <c r="J106" s="61"/>
      <c r="K106" s="61"/>
      <c r="L106" s="61"/>
      <c r="M106" s="45">
        <f t="shared" si="49"/>
        <v>0</v>
      </c>
      <c r="N106" s="140">
        <f>'[1]D3-Capex'!I72</f>
        <v>0</v>
      </c>
      <c r="O106" s="44">
        <f>'[1]D3-Capex'!J72</f>
        <v>0</v>
      </c>
      <c r="P106" s="141"/>
    </row>
    <row r="107" spans="1:16" x14ac:dyDescent="0.25">
      <c r="A107" s="109"/>
      <c r="B107" s="44"/>
      <c r="C107" s="44"/>
      <c r="D107" s="44"/>
      <c r="E107" s="44"/>
      <c r="F107" s="44"/>
      <c r="G107" s="44"/>
      <c r="H107" s="44"/>
      <c r="I107" s="44"/>
      <c r="J107" s="44"/>
      <c r="K107" s="44"/>
      <c r="L107" s="44"/>
      <c r="M107" s="45"/>
      <c r="N107" s="140"/>
      <c r="O107" s="44"/>
      <c r="P107" s="141"/>
    </row>
    <row r="108" spans="1:16" x14ac:dyDescent="0.25">
      <c r="A108" s="93" t="s">
        <v>106</v>
      </c>
      <c r="B108" s="114">
        <f>B109+B132</f>
        <v>0</v>
      </c>
      <c r="C108" s="114">
        <f t="shared" ref="C108" si="50">C109+C132</f>
        <v>0</v>
      </c>
      <c r="D108" s="114">
        <f>D109+D132</f>
        <v>0</v>
      </c>
      <c r="E108" s="114">
        <f t="shared" ref="E108" si="51">E109+E132</f>
        <v>0</v>
      </c>
      <c r="F108" s="114">
        <f>F109+F132</f>
        <v>0</v>
      </c>
      <c r="G108" s="114">
        <f t="shared" ref="G108" si="52">G109+G132</f>
        <v>0</v>
      </c>
      <c r="H108" s="114">
        <f>H109+H132</f>
        <v>0</v>
      </c>
      <c r="I108" s="114">
        <f t="shared" ref="I108" si="53">I109+I132</f>
        <v>0</v>
      </c>
      <c r="J108" s="114">
        <f>J109+J132</f>
        <v>0</v>
      </c>
      <c r="K108" s="114">
        <f t="shared" ref="K108:L108" si="54">K109+K132</f>
        <v>0</v>
      </c>
      <c r="L108" s="114">
        <f t="shared" si="54"/>
        <v>0</v>
      </c>
      <c r="M108" s="45">
        <f t="shared" ref="M108:M135" si="55">N108-SUM(B108:L108)</f>
        <v>0</v>
      </c>
      <c r="N108" s="140">
        <f>'[1]D3-Capex'!I74</f>
        <v>0</v>
      </c>
      <c r="O108" s="44">
        <f>'[1]D3-Capex'!J74</f>
        <v>0</v>
      </c>
      <c r="P108" s="141"/>
    </row>
    <row r="109" spans="1:16" x14ac:dyDescent="0.25">
      <c r="A109" s="142" t="s">
        <v>107</v>
      </c>
      <c r="B109" s="110">
        <f>SUM(B110:B131)</f>
        <v>0</v>
      </c>
      <c r="C109" s="110">
        <f t="shared" ref="C109" si="56">SUM(C110:C131)</f>
        <v>0</v>
      </c>
      <c r="D109" s="110">
        <f>SUM(D110:D131)</f>
        <v>0</v>
      </c>
      <c r="E109" s="110">
        <f t="shared" ref="E109" si="57">SUM(E110:E131)</f>
        <v>0</v>
      </c>
      <c r="F109" s="110">
        <f>SUM(F110:F131)</f>
        <v>0</v>
      </c>
      <c r="G109" s="110">
        <f t="shared" ref="G109" si="58">SUM(G110:G131)</f>
        <v>0</v>
      </c>
      <c r="H109" s="110">
        <f>SUM(H110:H131)</f>
        <v>0</v>
      </c>
      <c r="I109" s="110">
        <f t="shared" ref="I109" si="59">SUM(I110:I131)</f>
        <v>0</v>
      </c>
      <c r="J109" s="110">
        <f>SUM(J110:J131)</f>
        <v>0</v>
      </c>
      <c r="K109" s="110">
        <f t="shared" ref="K109:L109" si="60">SUM(K110:K131)</f>
        <v>0</v>
      </c>
      <c r="L109" s="110">
        <f t="shared" si="60"/>
        <v>0</v>
      </c>
      <c r="M109" s="45">
        <f t="shared" si="55"/>
        <v>0</v>
      </c>
      <c r="N109" s="140">
        <f>'[1]D3-Capex'!I75</f>
        <v>0</v>
      </c>
      <c r="O109" s="44">
        <f>'[1]D3-Capex'!J75</f>
        <v>0</v>
      </c>
      <c r="P109" s="141"/>
    </row>
    <row r="110" spans="1:16" x14ac:dyDescent="0.25">
      <c r="A110" s="147" t="s">
        <v>108</v>
      </c>
      <c r="B110" s="61"/>
      <c r="C110" s="61"/>
      <c r="D110" s="61"/>
      <c r="E110" s="61"/>
      <c r="F110" s="61"/>
      <c r="G110" s="61"/>
      <c r="H110" s="61"/>
      <c r="I110" s="61"/>
      <c r="J110" s="61"/>
      <c r="K110" s="61"/>
      <c r="L110" s="61"/>
      <c r="M110" s="45">
        <f t="shared" si="55"/>
        <v>0</v>
      </c>
      <c r="N110" s="140">
        <f>'[1]D3-Capex'!I76</f>
        <v>0</v>
      </c>
      <c r="O110" s="44">
        <f>'[1]D3-Capex'!J76</f>
        <v>0</v>
      </c>
      <c r="P110" s="141"/>
    </row>
    <row r="111" spans="1:16" x14ac:dyDescent="0.25">
      <c r="A111" s="147" t="s">
        <v>109</v>
      </c>
      <c r="B111" s="61"/>
      <c r="C111" s="61"/>
      <c r="D111" s="61"/>
      <c r="E111" s="61"/>
      <c r="F111" s="61"/>
      <c r="G111" s="61"/>
      <c r="H111" s="61"/>
      <c r="I111" s="61"/>
      <c r="J111" s="61"/>
      <c r="K111" s="61"/>
      <c r="L111" s="61"/>
      <c r="M111" s="45">
        <f t="shared" si="55"/>
        <v>0</v>
      </c>
      <c r="N111" s="140">
        <f>'[1]D3-Capex'!I77</f>
        <v>0</v>
      </c>
      <c r="O111" s="44">
        <f>'[1]D3-Capex'!J77</f>
        <v>0</v>
      </c>
      <c r="P111" s="141"/>
    </row>
    <row r="112" spans="1:16" x14ac:dyDescent="0.25">
      <c r="A112" s="147" t="s">
        <v>110</v>
      </c>
      <c r="B112" s="61"/>
      <c r="C112" s="61"/>
      <c r="D112" s="61"/>
      <c r="E112" s="61"/>
      <c r="F112" s="61"/>
      <c r="G112" s="61"/>
      <c r="H112" s="61"/>
      <c r="I112" s="61"/>
      <c r="J112" s="61"/>
      <c r="K112" s="61"/>
      <c r="L112" s="61"/>
      <c r="M112" s="45">
        <f t="shared" si="55"/>
        <v>0</v>
      </c>
      <c r="N112" s="140">
        <f>'[1]D3-Capex'!I78</f>
        <v>0</v>
      </c>
      <c r="O112" s="44">
        <f>'[1]D3-Capex'!J78</f>
        <v>0</v>
      </c>
      <c r="P112" s="141"/>
    </row>
    <row r="113" spans="1:16" x14ac:dyDescent="0.25">
      <c r="A113" s="147" t="s">
        <v>111</v>
      </c>
      <c r="B113" s="61"/>
      <c r="C113" s="61"/>
      <c r="D113" s="61"/>
      <c r="E113" s="61"/>
      <c r="F113" s="61"/>
      <c r="G113" s="61"/>
      <c r="H113" s="61"/>
      <c r="I113" s="61"/>
      <c r="J113" s="61"/>
      <c r="K113" s="61"/>
      <c r="L113" s="61"/>
      <c r="M113" s="45">
        <f t="shared" si="55"/>
        <v>0</v>
      </c>
      <c r="N113" s="140">
        <f>'[1]D3-Capex'!I79</f>
        <v>0</v>
      </c>
      <c r="O113" s="44">
        <f>'[1]D3-Capex'!J79</f>
        <v>0</v>
      </c>
      <c r="P113" s="141"/>
    </row>
    <row r="114" spans="1:16" x14ac:dyDescent="0.25">
      <c r="A114" s="147" t="s">
        <v>112</v>
      </c>
      <c r="B114" s="61"/>
      <c r="C114" s="61"/>
      <c r="D114" s="61"/>
      <c r="E114" s="61"/>
      <c r="F114" s="61"/>
      <c r="G114" s="61"/>
      <c r="H114" s="61"/>
      <c r="I114" s="61"/>
      <c r="J114" s="61"/>
      <c r="K114" s="61"/>
      <c r="L114" s="61"/>
      <c r="M114" s="45">
        <f t="shared" si="55"/>
        <v>0</v>
      </c>
      <c r="N114" s="140">
        <f>'[1]D3-Capex'!I80</f>
        <v>0</v>
      </c>
      <c r="O114" s="44">
        <f>'[1]D3-Capex'!J80</f>
        <v>0</v>
      </c>
      <c r="P114" s="141"/>
    </row>
    <row r="115" spans="1:16" x14ac:dyDescent="0.25">
      <c r="A115" s="147" t="s">
        <v>113</v>
      </c>
      <c r="B115" s="61"/>
      <c r="C115" s="61"/>
      <c r="D115" s="61"/>
      <c r="E115" s="61"/>
      <c r="F115" s="61"/>
      <c r="G115" s="61"/>
      <c r="H115" s="61"/>
      <c r="I115" s="61"/>
      <c r="J115" s="61"/>
      <c r="K115" s="61"/>
      <c r="L115" s="61"/>
      <c r="M115" s="45">
        <f t="shared" si="55"/>
        <v>0</v>
      </c>
      <c r="N115" s="140">
        <f>'[1]D3-Capex'!I81</f>
        <v>0</v>
      </c>
      <c r="O115" s="44">
        <f>'[1]D3-Capex'!J81</f>
        <v>0</v>
      </c>
      <c r="P115" s="141"/>
    </row>
    <row r="116" spans="1:16" x14ac:dyDescent="0.25">
      <c r="A116" s="147" t="s">
        <v>114</v>
      </c>
      <c r="B116" s="61"/>
      <c r="C116" s="61"/>
      <c r="D116" s="61"/>
      <c r="E116" s="61"/>
      <c r="F116" s="61"/>
      <c r="G116" s="61"/>
      <c r="H116" s="61"/>
      <c r="I116" s="61"/>
      <c r="J116" s="61"/>
      <c r="K116" s="61"/>
      <c r="L116" s="61"/>
      <c r="M116" s="45">
        <f t="shared" si="55"/>
        <v>0</v>
      </c>
      <c r="N116" s="140">
        <f>'[1]D3-Capex'!I82</f>
        <v>0</v>
      </c>
      <c r="O116" s="44">
        <f>'[1]D3-Capex'!J82</f>
        <v>0</v>
      </c>
      <c r="P116" s="141"/>
    </row>
    <row r="117" spans="1:16" x14ac:dyDescent="0.25">
      <c r="A117" s="147" t="s">
        <v>115</v>
      </c>
      <c r="B117" s="61"/>
      <c r="C117" s="61"/>
      <c r="D117" s="61"/>
      <c r="E117" s="61"/>
      <c r="F117" s="61"/>
      <c r="G117" s="61"/>
      <c r="H117" s="61"/>
      <c r="I117" s="61"/>
      <c r="J117" s="61"/>
      <c r="K117" s="61"/>
      <c r="L117" s="61"/>
      <c r="M117" s="45">
        <f t="shared" si="55"/>
        <v>0</v>
      </c>
      <c r="N117" s="140">
        <f>'[1]D3-Capex'!I83</f>
        <v>0</v>
      </c>
      <c r="O117" s="44">
        <f>'[1]D3-Capex'!J83</f>
        <v>0</v>
      </c>
      <c r="P117" s="141"/>
    </row>
    <row r="118" spans="1:16" x14ac:dyDescent="0.25">
      <c r="A118" s="147" t="s">
        <v>116</v>
      </c>
      <c r="B118" s="61"/>
      <c r="C118" s="61"/>
      <c r="D118" s="61"/>
      <c r="E118" s="61"/>
      <c r="F118" s="61"/>
      <c r="G118" s="61"/>
      <c r="H118" s="61"/>
      <c r="I118" s="61"/>
      <c r="J118" s="61"/>
      <c r="K118" s="61"/>
      <c r="L118" s="61"/>
      <c r="M118" s="45">
        <f t="shared" si="55"/>
        <v>0</v>
      </c>
      <c r="N118" s="140">
        <f>'[1]D3-Capex'!I84</f>
        <v>0</v>
      </c>
      <c r="O118" s="44">
        <f>'[1]D3-Capex'!J84</f>
        <v>0</v>
      </c>
      <c r="P118" s="141"/>
    </row>
    <row r="119" spans="1:16" x14ac:dyDescent="0.25">
      <c r="A119" s="147" t="s">
        <v>117</v>
      </c>
      <c r="B119" s="61"/>
      <c r="C119" s="61"/>
      <c r="D119" s="61"/>
      <c r="E119" s="61"/>
      <c r="F119" s="61"/>
      <c r="G119" s="61"/>
      <c r="H119" s="61"/>
      <c r="I119" s="61"/>
      <c r="J119" s="61"/>
      <c r="K119" s="61"/>
      <c r="L119" s="61"/>
      <c r="M119" s="45">
        <f t="shared" si="55"/>
        <v>0</v>
      </c>
      <c r="N119" s="140">
        <f>'[1]D3-Capex'!I85</f>
        <v>0</v>
      </c>
      <c r="O119" s="44">
        <f>'[1]D3-Capex'!J85</f>
        <v>0</v>
      </c>
      <c r="P119" s="141"/>
    </row>
    <row r="120" spans="1:16" x14ac:dyDescent="0.25">
      <c r="A120" s="147" t="s">
        <v>118</v>
      </c>
      <c r="B120" s="61"/>
      <c r="C120" s="61"/>
      <c r="D120" s="61"/>
      <c r="E120" s="61"/>
      <c r="F120" s="61"/>
      <c r="G120" s="61"/>
      <c r="H120" s="61"/>
      <c r="I120" s="61"/>
      <c r="J120" s="61"/>
      <c r="K120" s="61"/>
      <c r="L120" s="61"/>
      <c r="M120" s="45">
        <f t="shared" si="55"/>
        <v>0</v>
      </c>
      <c r="N120" s="140">
        <f>'[1]D3-Capex'!I86</f>
        <v>0</v>
      </c>
      <c r="O120" s="44">
        <f>'[1]D3-Capex'!J86</f>
        <v>0</v>
      </c>
      <c r="P120" s="141"/>
    </row>
    <row r="121" spans="1:16" x14ac:dyDescent="0.25">
      <c r="A121" s="147" t="s">
        <v>119</v>
      </c>
      <c r="B121" s="61"/>
      <c r="C121" s="61"/>
      <c r="D121" s="61"/>
      <c r="E121" s="61"/>
      <c r="F121" s="61"/>
      <c r="G121" s="61"/>
      <c r="H121" s="61"/>
      <c r="I121" s="61"/>
      <c r="J121" s="61"/>
      <c r="K121" s="61"/>
      <c r="L121" s="61"/>
      <c r="M121" s="45">
        <f t="shared" si="55"/>
        <v>0</v>
      </c>
      <c r="N121" s="140">
        <f>'[1]D3-Capex'!I87</f>
        <v>0</v>
      </c>
      <c r="O121" s="44">
        <f>'[1]D3-Capex'!J87</f>
        <v>0</v>
      </c>
      <c r="P121" s="141"/>
    </row>
    <row r="122" spans="1:16" x14ac:dyDescent="0.25">
      <c r="A122" s="147" t="s">
        <v>120</v>
      </c>
      <c r="B122" s="61"/>
      <c r="C122" s="61"/>
      <c r="D122" s="61"/>
      <c r="E122" s="61"/>
      <c r="F122" s="61"/>
      <c r="G122" s="61"/>
      <c r="H122" s="61"/>
      <c r="I122" s="61"/>
      <c r="J122" s="61"/>
      <c r="K122" s="61"/>
      <c r="L122" s="61"/>
      <c r="M122" s="45">
        <f t="shared" si="55"/>
        <v>0</v>
      </c>
      <c r="N122" s="140">
        <f>'[1]D3-Capex'!I88</f>
        <v>0</v>
      </c>
      <c r="O122" s="44">
        <f>'[1]D3-Capex'!J88</f>
        <v>0</v>
      </c>
      <c r="P122" s="141"/>
    </row>
    <row r="123" spans="1:16" x14ac:dyDescent="0.25">
      <c r="A123" s="147" t="s">
        <v>121</v>
      </c>
      <c r="B123" s="61"/>
      <c r="C123" s="61"/>
      <c r="D123" s="61"/>
      <c r="E123" s="61"/>
      <c r="F123" s="61"/>
      <c r="G123" s="61"/>
      <c r="H123" s="61"/>
      <c r="I123" s="61"/>
      <c r="J123" s="61"/>
      <c r="K123" s="61"/>
      <c r="L123" s="61"/>
      <c r="M123" s="45">
        <f t="shared" si="55"/>
        <v>0</v>
      </c>
      <c r="N123" s="140">
        <f>'[1]D3-Capex'!I89</f>
        <v>0</v>
      </c>
      <c r="O123" s="44">
        <f>'[1]D3-Capex'!J89</f>
        <v>0</v>
      </c>
      <c r="P123" s="141"/>
    </row>
    <row r="124" spans="1:16" x14ac:dyDescent="0.25">
      <c r="A124" s="147" t="s">
        <v>122</v>
      </c>
      <c r="B124" s="61"/>
      <c r="C124" s="61"/>
      <c r="D124" s="61"/>
      <c r="E124" s="61"/>
      <c r="F124" s="61"/>
      <c r="G124" s="61"/>
      <c r="H124" s="61"/>
      <c r="I124" s="61"/>
      <c r="J124" s="61"/>
      <c r="K124" s="61"/>
      <c r="L124" s="61"/>
      <c r="M124" s="45">
        <f t="shared" si="55"/>
        <v>0</v>
      </c>
      <c r="N124" s="140">
        <f>'[1]D3-Capex'!I90</f>
        <v>0</v>
      </c>
      <c r="O124" s="44">
        <f>'[1]D3-Capex'!J90</f>
        <v>0</v>
      </c>
      <c r="P124" s="141"/>
    </row>
    <row r="125" spans="1:16" x14ac:dyDescent="0.25">
      <c r="A125" s="147" t="s">
        <v>123</v>
      </c>
      <c r="B125" s="61"/>
      <c r="C125" s="61"/>
      <c r="D125" s="61"/>
      <c r="E125" s="61"/>
      <c r="F125" s="61"/>
      <c r="G125" s="61"/>
      <c r="H125" s="61"/>
      <c r="I125" s="61"/>
      <c r="J125" s="61"/>
      <c r="K125" s="61"/>
      <c r="L125" s="61"/>
      <c r="M125" s="45">
        <f t="shared" si="55"/>
        <v>0</v>
      </c>
      <c r="N125" s="140">
        <f>'[1]D3-Capex'!I91</f>
        <v>0</v>
      </c>
      <c r="O125" s="44">
        <f>'[1]D3-Capex'!J91</f>
        <v>0</v>
      </c>
      <c r="P125" s="141"/>
    </row>
    <row r="126" spans="1:16" x14ac:dyDescent="0.25">
      <c r="A126" s="147" t="s">
        <v>124</v>
      </c>
      <c r="B126" s="61"/>
      <c r="C126" s="61"/>
      <c r="D126" s="61"/>
      <c r="E126" s="61"/>
      <c r="F126" s="61"/>
      <c r="G126" s="61"/>
      <c r="H126" s="61"/>
      <c r="I126" s="61"/>
      <c r="J126" s="61"/>
      <c r="K126" s="61"/>
      <c r="L126" s="61"/>
      <c r="M126" s="45">
        <f t="shared" si="55"/>
        <v>0</v>
      </c>
      <c r="N126" s="140">
        <f>'[1]D3-Capex'!I92</f>
        <v>0</v>
      </c>
      <c r="O126" s="44">
        <f>'[1]D3-Capex'!J92</f>
        <v>0</v>
      </c>
      <c r="P126" s="141"/>
    </row>
    <row r="127" spans="1:16" x14ac:dyDescent="0.25">
      <c r="A127" s="147" t="s">
        <v>125</v>
      </c>
      <c r="B127" s="61"/>
      <c r="C127" s="61"/>
      <c r="D127" s="61"/>
      <c r="E127" s="61"/>
      <c r="F127" s="61"/>
      <c r="G127" s="61"/>
      <c r="H127" s="61"/>
      <c r="I127" s="61"/>
      <c r="J127" s="61"/>
      <c r="K127" s="61"/>
      <c r="L127" s="61"/>
      <c r="M127" s="45">
        <f t="shared" si="55"/>
        <v>0</v>
      </c>
      <c r="N127" s="140">
        <f>'[1]D3-Capex'!I93</f>
        <v>0</v>
      </c>
      <c r="O127" s="44">
        <f>'[1]D3-Capex'!J93</f>
        <v>0</v>
      </c>
      <c r="P127" s="141"/>
    </row>
    <row r="128" spans="1:16" x14ac:dyDescent="0.25">
      <c r="A128" s="147" t="s">
        <v>126</v>
      </c>
      <c r="B128" s="61"/>
      <c r="C128" s="61"/>
      <c r="D128" s="61"/>
      <c r="E128" s="61"/>
      <c r="F128" s="61"/>
      <c r="G128" s="61"/>
      <c r="H128" s="61"/>
      <c r="I128" s="61"/>
      <c r="J128" s="61"/>
      <c r="K128" s="61"/>
      <c r="L128" s="61"/>
      <c r="M128" s="45">
        <f t="shared" si="55"/>
        <v>0</v>
      </c>
      <c r="N128" s="140">
        <f>'[1]D3-Capex'!I94</f>
        <v>0</v>
      </c>
      <c r="O128" s="44">
        <f>'[1]D3-Capex'!J94</f>
        <v>0</v>
      </c>
      <c r="P128" s="141"/>
    </row>
    <row r="129" spans="1:16" x14ac:dyDescent="0.25">
      <c r="A129" s="147" t="s">
        <v>127</v>
      </c>
      <c r="B129" s="61"/>
      <c r="C129" s="61"/>
      <c r="D129" s="61"/>
      <c r="E129" s="61"/>
      <c r="F129" s="61"/>
      <c r="G129" s="61"/>
      <c r="H129" s="61"/>
      <c r="I129" s="61"/>
      <c r="J129" s="61"/>
      <c r="K129" s="61"/>
      <c r="L129" s="61"/>
      <c r="M129" s="45">
        <f t="shared" si="55"/>
        <v>0</v>
      </c>
      <c r="N129" s="140">
        <f>'[1]D3-Capex'!I95</f>
        <v>0</v>
      </c>
      <c r="O129" s="44">
        <f>'[1]D3-Capex'!J95</f>
        <v>0</v>
      </c>
      <c r="P129" s="141"/>
    </row>
    <row r="130" spans="1:16" x14ac:dyDescent="0.25">
      <c r="A130" s="147" t="s">
        <v>128</v>
      </c>
      <c r="B130" s="61"/>
      <c r="C130" s="61"/>
      <c r="D130" s="61"/>
      <c r="E130" s="61"/>
      <c r="F130" s="61"/>
      <c r="G130" s="61"/>
      <c r="H130" s="61"/>
      <c r="I130" s="61"/>
      <c r="J130" s="61"/>
      <c r="K130" s="61"/>
      <c r="L130" s="61"/>
      <c r="M130" s="45">
        <f t="shared" si="55"/>
        <v>0</v>
      </c>
      <c r="N130" s="140">
        <f>'[1]D3-Capex'!I96</f>
        <v>0</v>
      </c>
      <c r="O130" s="44">
        <f>'[1]D3-Capex'!J96</f>
        <v>0</v>
      </c>
      <c r="P130" s="141"/>
    </row>
    <row r="131" spans="1:16" x14ac:dyDescent="0.25">
      <c r="A131" s="147" t="s">
        <v>56</v>
      </c>
      <c r="B131" s="61"/>
      <c r="C131" s="61"/>
      <c r="D131" s="61"/>
      <c r="E131" s="61"/>
      <c r="F131" s="61"/>
      <c r="G131" s="61"/>
      <c r="H131" s="61"/>
      <c r="I131" s="61"/>
      <c r="J131" s="61"/>
      <c r="K131" s="61"/>
      <c r="L131" s="61"/>
      <c r="M131" s="45">
        <f t="shared" si="55"/>
        <v>0</v>
      </c>
      <c r="N131" s="140">
        <f>'[1]D3-Capex'!I97</f>
        <v>0</v>
      </c>
      <c r="O131" s="44">
        <f>'[1]D3-Capex'!J97</f>
        <v>0</v>
      </c>
      <c r="P131" s="141"/>
    </row>
    <row r="132" spans="1:16" x14ac:dyDescent="0.25">
      <c r="A132" s="142" t="s">
        <v>129</v>
      </c>
      <c r="B132" s="44">
        <f>SUM(B133:B135)</f>
        <v>0</v>
      </c>
      <c r="C132" s="44">
        <f t="shared" ref="C132" si="61">SUM(C133:C135)</f>
        <v>0</v>
      </c>
      <c r="D132" s="44">
        <f>SUM(D133:D135)</f>
        <v>0</v>
      </c>
      <c r="E132" s="44">
        <f t="shared" ref="E132" si="62">SUM(E133:E135)</f>
        <v>0</v>
      </c>
      <c r="F132" s="44">
        <f>SUM(F133:F135)</f>
        <v>0</v>
      </c>
      <c r="G132" s="44">
        <f t="shared" ref="G132" si="63">SUM(G133:G135)</f>
        <v>0</v>
      </c>
      <c r="H132" s="44">
        <f>SUM(H133:H135)</f>
        <v>0</v>
      </c>
      <c r="I132" s="44">
        <f t="shared" ref="I132" si="64">SUM(I133:I135)</f>
        <v>0</v>
      </c>
      <c r="J132" s="44">
        <f>SUM(J133:J135)</f>
        <v>0</v>
      </c>
      <c r="K132" s="44">
        <f t="shared" ref="K132:L132" si="65">SUM(K133:K135)</f>
        <v>0</v>
      </c>
      <c r="L132" s="44">
        <f t="shared" si="65"/>
        <v>0</v>
      </c>
      <c r="M132" s="45">
        <f t="shared" si="55"/>
        <v>0</v>
      </c>
      <c r="N132" s="140">
        <f>'[1]D3-Capex'!I98</f>
        <v>0</v>
      </c>
      <c r="O132" s="44">
        <f>'[1]D3-Capex'!J98</f>
        <v>0</v>
      </c>
      <c r="P132" s="141"/>
    </row>
    <row r="133" spans="1:16" x14ac:dyDescent="0.25">
      <c r="A133" s="147" t="s">
        <v>130</v>
      </c>
      <c r="B133" s="61"/>
      <c r="C133" s="61"/>
      <c r="D133" s="61"/>
      <c r="E133" s="61"/>
      <c r="F133" s="61"/>
      <c r="G133" s="61"/>
      <c r="H133" s="61"/>
      <c r="I133" s="61"/>
      <c r="J133" s="61"/>
      <c r="K133" s="61"/>
      <c r="L133" s="61"/>
      <c r="M133" s="45">
        <f t="shared" si="55"/>
        <v>0</v>
      </c>
      <c r="N133" s="140">
        <f>'[1]D3-Capex'!I99</f>
        <v>0</v>
      </c>
      <c r="O133" s="44">
        <f>'[1]D3-Capex'!J99</f>
        <v>0</v>
      </c>
      <c r="P133" s="141"/>
    </row>
    <row r="134" spans="1:16" x14ac:dyDescent="0.25">
      <c r="A134" s="147" t="s">
        <v>131</v>
      </c>
      <c r="B134" s="61"/>
      <c r="C134" s="61"/>
      <c r="D134" s="61"/>
      <c r="E134" s="61"/>
      <c r="F134" s="61"/>
      <c r="G134" s="61"/>
      <c r="H134" s="61"/>
      <c r="I134" s="61"/>
      <c r="J134" s="61"/>
      <c r="K134" s="61"/>
      <c r="L134" s="61"/>
      <c r="M134" s="45">
        <f t="shared" si="55"/>
        <v>0</v>
      </c>
      <c r="N134" s="140">
        <f>'[1]D3-Capex'!I100</f>
        <v>0</v>
      </c>
      <c r="O134" s="44">
        <f>'[1]D3-Capex'!J100</f>
        <v>0</v>
      </c>
      <c r="P134" s="141"/>
    </row>
    <row r="135" spans="1:16" x14ac:dyDescent="0.25">
      <c r="A135" s="147" t="s">
        <v>56</v>
      </c>
      <c r="B135" s="61"/>
      <c r="C135" s="61"/>
      <c r="D135" s="61"/>
      <c r="E135" s="61"/>
      <c r="F135" s="61"/>
      <c r="G135" s="61"/>
      <c r="H135" s="61"/>
      <c r="I135" s="61"/>
      <c r="J135" s="61"/>
      <c r="K135" s="61"/>
      <c r="L135" s="61"/>
      <c r="M135" s="45">
        <f t="shared" si="55"/>
        <v>0</v>
      </c>
      <c r="N135" s="140">
        <f>'[1]D3-Capex'!I101</f>
        <v>0</v>
      </c>
      <c r="O135" s="44">
        <f>'[1]D3-Capex'!J101</f>
        <v>0</v>
      </c>
      <c r="P135" s="141"/>
    </row>
    <row r="136" spans="1:16" x14ac:dyDescent="0.25">
      <c r="A136" s="109"/>
      <c r="B136" s="44"/>
      <c r="C136" s="44"/>
      <c r="D136" s="44"/>
      <c r="E136" s="44"/>
      <c r="F136" s="44"/>
      <c r="G136" s="44"/>
      <c r="H136" s="44"/>
      <c r="I136" s="44"/>
      <c r="J136" s="44"/>
      <c r="K136" s="44"/>
      <c r="L136" s="44"/>
      <c r="M136" s="45"/>
      <c r="N136" s="140"/>
      <c r="O136" s="44"/>
      <c r="P136" s="141"/>
    </row>
    <row r="137" spans="1:16" x14ac:dyDescent="0.25">
      <c r="A137" s="93" t="s">
        <v>132</v>
      </c>
      <c r="B137" s="44">
        <f>SUM(B138:B142)</f>
        <v>0</v>
      </c>
      <c r="C137" s="44">
        <f t="shared" ref="C137" si="66">SUM(C138:C142)</f>
        <v>0</v>
      </c>
      <c r="D137" s="44">
        <f>SUM(D138:D142)</f>
        <v>0</v>
      </c>
      <c r="E137" s="44">
        <f t="shared" ref="E137" si="67">SUM(E138:E142)</f>
        <v>0</v>
      </c>
      <c r="F137" s="44">
        <f>SUM(F138:F142)</f>
        <v>0</v>
      </c>
      <c r="G137" s="44">
        <f t="shared" ref="G137" si="68">SUM(G138:G142)</f>
        <v>0</v>
      </c>
      <c r="H137" s="44">
        <f>SUM(H138:H142)</f>
        <v>0</v>
      </c>
      <c r="I137" s="44">
        <f t="shared" ref="I137" si="69">SUM(I138:I142)</f>
        <v>0</v>
      </c>
      <c r="J137" s="44">
        <f>SUM(J138:J142)</f>
        <v>0</v>
      </c>
      <c r="K137" s="44">
        <f t="shared" ref="K137:L137" si="70">SUM(K138:K142)</f>
        <v>0</v>
      </c>
      <c r="L137" s="44">
        <f t="shared" si="70"/>
        <v>0</v>
      </c>
      <c r="M137" s="45">
        <f t="shared" ref="M137:M142" si="71">N137-SUM(B137:L137)</f>
        <v>0</v>
      </c>
      <c r="N137" s="140">
        <f>'[1]D3-Capex'!I103</f>
        <v>0</v>
      </c>
      <c r="O137" s="44">
        <f>'[1]D3-Capex'!J103</f>
        <v>0</v>
      </c>
      <c r="P137" s="141"/>
    </row>
    <row r="138" spans="1:16" x14ac:dyDescent="0.25">
      <c r="A138" s="142" t="s">
        <v>133</v>
      </c>
      <c r="B138" s="155"/>
      <c r="C138" s="155"/>
      <c r="D138" s="155"/>
      <c r="E138" s="155"/>
      <c r="F138" s="155"/>
      <c r="G138" s="155"/>
      <c r="H138" s="155"/>
      <c r="I138" s="155"/>
      <c r="J138" s="155"/>
      <c r="K138" s="155"/>
      <c r="L138" s="155"/>
      <c r="M138" s="45">
        <f t="shared" si="71"/>
        <v>0</v>
      </c>
      <c r="N138" s="140">
        <f>'[1]D3-Capex'!I104</f>
        <v>0</v>
      </c>
      <c r="O138" s="44">
        <f>'[1]D3-Capex'!J104</f>
        <v>0</v>
      </c>
      <c r="P138" s="141"/>
    </row>
    <row r="139" spans="1:16" x14ac:dyDescent="0.25">
      <c r="A139" s="142" t="s">
        <v>134</v>
      </c>
      <c r="B139" s="100"/>
      <c r="C139" s="100"/>
      <c r="D139" s="100"/>
      <c r="E139" s="100"/>
      <c r="F139" s="100"/>
      <c r="G139" s="100"/>
      <c r="H139" s="100"/>
      <c r="I139" s="100"/>
      <c r="J139" s="100"/>
      <c r="K139" s="100"/>
      <c r="L139" s="100"/>
      <c r="M139" s="45">
        <f t="shared" si="71"/>
        <v>0</v>
      </c>
      <c r="N139" s="140">
        <f>'[1]D3-Capex'!I105</f>
        <v>0</v>
      </c>
      <c r="O139" s="44">
        <f>'[1]D3-Capex'!J105</f>
        <v>0</v>
      </c>
      <c r="P139" s="141"/>
    </row>
    <row r="140" spans="1:16" x14ac:dyDescent="0.25">
      <c r="A140" s="142" t="s">
        <v>135</v>
      </c>
      <c r="B140" s="100"/>
      <c r="C140" s="100"/>
      <c r="D140" s="100"/>
      <c r="E140" s="100"/>
      <c r="F140" s="100"/>
      <c r="G140" s="100"/>
      <c r="H140" s="100"/>
      <c r="I140" s="100"/>
      <c r="J140" s="100"/>
      <c r="K140" s="100"/>
      <c r="L140" s="100"/>
      <c r="M140" s="45">
        <f t="shared" si="71"/>
        <v>0</v>
      </c>
      <c r="N140" s="140">
        <f>'[1]D3-Capex'!I106</f>
        <v>0</v>
      </c>
      <c r="O140" s="44">
        <f>'[1]D3-Capex'!J106</f>
        <v>0</v>
      </c>
      <c r="P140" s="141"/>
    </row>
    <row r="141" spans="1:16" x14ac:dyDescent="0.25">
      <c r="A141" s="142" t="s">
        <v>136</v>
      </c>
      <c r="B141" s="100"/>
      <c r="C141" s="100"/>
      <c r="D141" s="100"/>
      <c r="E141" s="100"/>
      <c r="F141" s="100"/>
      <c r="G141" s="100"/>
      <c r="H141" s="100"/>
      <c r="I141" s="100"/>
      <c r="J141" s="100"/>
      <c r="K141" s="100"/>
      <c r="L141" s="100"/>
      <c r="M141" s="45">
        <f t="shared" si="71"/>
        <v>0</v>
      </c>
      <c r="N141" s="140">
        <f>'[1]D3-Capex'!I107</f>
        <v>0</v>
      </c>
      <c r="O141" s="44">
        <f>'[1]D3-Capex'!J107</f>
        <v>0</v>
      </c>
      <c r="P141" s="141"/>
    </row>
    <row r="142" spans="1:16" x14ac:dyDescent="0.25">
      <c r="A142" s="142" t="s">
        <v>137</v>
      </c>
      <c r="B142" s="100"/>
      <c r="C142" s="100"/>
      <c r="D142" s="100"/>
      <c r="E142" s="100"/>
      <c r="F142" s="100"/>
      <c r="G142" s="100"/>
      <c r="H142" s="100"/>
      <c r="I142" s="100"/>
      <c r="J142" s="100"/>
      <c r="K142" s="100"/>
      <c r="L142" s="100"/>
      <c r="M142" s="45">
        <f t="shared" si="71"/>
        <v>0</v>
      </c>
      <c r="N142" s="140">
        <f>'[1]D3-Capex'!I108</f>
        <v>0</v>
      </c>
      <c r="O142" s="44">
        <f>'[1]D3-Capex'!J108</f>
        <v>0</v>
      </c>
      <c r="P142" s="141"/>
    </row>
    <row r="143" spans="1:16" x14ac:dyDescent="0.25">
      <c r="A143" s="109"/>
      <c r="B143" s="44"/>
      <c r="C143" s="44"/>
      <c r="D143" s="44"/>
      <c r="E143" s="44"/>
      <c r="F143" s="44"/>
      <c r="G143" s="44"/>
      <c r="H143" s="44"/>
      <c r="I143" s="44"/>
      <c r="J143" s="44"/>
      <c r="K143" s="44"/>
      <c r="L143" s="44"/>
      <c r="M143" s="45"/>
      <c r="N143" s="140"/>
      <c r="O143" s="44"/>
      <c r="P143" s="141"/>
    </row>
    <row r="144" spans="1:16" x14ac:dyDescent="0.25">
      <c r="A144" s="93" t="s">
        <v>138</v>
      </c>
      <c r="B144" s="114">
        <f>+B145+B148</f>
        <v>0</v>
      </c>
      <c r="C144" s="114">
        <f t="shared" ref="C144" si="72">+C145+C148</f>
        <v>0</v>
      </c>
      <c r="D144" s="114">
        <f>+D145+D148</f>
        <v>0</v>
      </c>
      <c r="E144" s="114">
        <f t="shared" ref="E144" si="73">+E145+E148</f>
        <v>0</v>
      </c>
      <c r="F144" s="114">
        <f>+F145+F148</f>
        <v>0</v>
      </c>
      <c r="G144" s="114">
        <f t="shared" ref="G144" si="74">+G145+G148</f>
        <v>0</v>
      </c>
      <c r="H144" s="114">
        <f>+H145+H148</f>
        <v>0</v>
      </c>
      <c r="I144" s="114">
        <f t="shared" ref="I144" si="75">+I145+I148</f>
        <v>0</v>
      </c>
      <c r="J144" s="114">
        <f>+J145+J148</f>
        <v>0</v>
      </c>
      <c r="K144" s="114">
        <f t="shared" ref="K144:L144" si="76">+K145+K148</f>
        <v>0</v>
      </c>
      <c r="L144" s="114">
        <f t="shared" si="76"/>
        <v>0</v>
      </c>
      <c r="M144" s="45">
        <f t="shared" ref="M144:M150" si="77">N144-SUM(B144:L144)</f>
        <v>0</v>
      </c>
      <c r="N144" s="140">
        <f>'[1]D3-Capex'!I110</f>
        <v>0</v>
      </c>
      <c r="O144" s="44">
        <f>'[1]D3-Capex'!J110</f>
        <v>0</v>
      </c>
      <c r="P144" s="141"/>
    </row>
    <row r="145" spans="1:16" x14ac:dyDescent="0.25">
      <c r="A145" s="142" t="s">
        <v>139</v>
      </c>
      <c r="B145" s="110">
        <f t="shared" ref="B145:L145" si="78">SUM(B146:B147)</f>
        <v>0</v>
      </c>
      <c r="C145" s="110">
        <f t="shared" si="78"/>
        <v>0</v>
      </c>
      <c r="D145" s="110">
        <f t="shared" si="78"/>
        <v>0</v>
      </c>
      <c r="E145" s="110">
        <f t="shared" si="78"/>
        <v>0</v>
      </c>
      <c r="F145" s="110">
        <f t="shared" si="78"/>
        <v>0</v>
      </c>
      <c r="G145" s="110">
        <f t="shared" si="78"/>
        <v>0</v>
      </c>
      <c r="H145" s="110">
        <f t="shared" si="78"/>
        <v>0</v>
      </c>
      <c r="I145" s="110">
        <f t="shared" si="78"/>
        <v>0</v>
      </c>
      <c r="J145" s="110">
        <f t="shared" si="78"/>
        <v>0</v>
      </c>
      <c r="K145" s="110">
        <f t="shared" si="78"/>
        <v>0</v>
      </c>
      <c r="L145" s="110">
        <f t="shared" si="78"/>
        <v>0</v>
      </c>
      <c r="M145" s="45">
        <f t="shared" si="77"/>
        <v>0</v>
      </c>
      <c r="N145" s="140">
        <f>'[1]D3-Capex'!I111</f>
        <v>0</v>
      </c>
      <c r="O145" s="44">
        <f>'[1]D3-Capex'!J111</f>
        <v>0</v>
      </c>
      <c r="P145" s="141"/>
    </row>
    <row r="146" spans="1:16" x14ac:dyDescent="0.25">
      <c r="A146" s="147" t="s">
        <v>140</v>
      </c>
      <c r="B146" s="61"/>
      <c r="C146" s="61"/>
      <c r="D146" s="61"/>
      <c r="E146" s="61"/>
      <c r="F146" s="61"/>
      <c r="G146" s="61"/>
      <c r="H146" s="61"/>
      <c r="I146" s="61"/>
      <c r="J146" s="61"/>
      <c r="K146" s="61"/>
      <c r="L146" s="61"/>
      <c r="M146" s="45">
        <f t="shared" si="77"/>
        <v>0</v>
      </c>
      <c r="N146" s="140">
        <f>'[1]D3-Capex'!I112</f>
        <v>0</v>
      </c>
      <c r="O146" s="44">
        <f>'[1]D3-Capex'!J112</f>
        <v>0</v>
      </c>
      <c r="P146" s="141"/>
    </row>
    <row r="147" spans="1:16" x14ac:dyDescent="0.25">
      <c r="A147" s="147" t="s">
        <v>141</v>
      </c>
      <c r="B147" s="61"/>
      <c r="C147" s="61"/>
      <c r="D147" s="61"/>
      <c r="E147" s="61"/>
      <c r="F147" s="61"/>
      <c r="G147" s="61"/>
      <c r="H147" s="61"/>
      <c r="I147" s="61"/>
      <c r="J147" s="61"/>
      <c r="K147" s="61"/>
      <c r="L147" s="61"/>
      <c r="M147" s="45">
        <f t="shared" si="77"/>
        <v>0</v>
      </c>
      <c r="N147" s="140">
        <f>'[1]D3-Capex'!I113</f>
        <v>0</v>
      </c>
      <c r="O147" s="44">
        <f>'[1]D3-Capex'!J113</f>
        <v>0</v>
      </c>
      <c r="P147" s="141"/>
    </row>
    <row r="148" spans="1:16" x14ac:dyDescent="0.25">
      <c r="A148" s="142" t="s">
        <v>142</v>
      </c>
      <c r="B148" s="44">
        <f>SUM(B149:B150)</f>
        <v>0</v>
      </c>
      <c r="C148" s="44">
        <f t="shared" ref="C148" si="79">SUM(C149:C150)</f>
        <v>0</v>
      </c>
      <c r="D148" s="44">
        <f>SUM(D149:D150)</f>
        <v>0</v>
      </c>
      <c r="E148" s="44">
        <f t="shared" ref="E148" si="80">SUM(E149:E150)</f>
        <v>0</v>
      </c>
      <c r="F148" s="44">
        <f>SUM(F149:F150)</f>
        <v>0</v>
      </c>
      <c r="G148" s="44">
        <f t="shared" ref="G148" si="81">SUM(G149:G150)</f>
        <v>0</v>
      </c>
      <c r="H148" s="44">
        <f>SUM(H149:H150)</f>
        <v>0</v>
      </c>
      <c r="I148" s="44">
        <f t="shared" ref="I148" si="82">SUM(I149:I150)</f>
        <v>0</v>
      </c>
      <c r="J148" s="44">
        <f>SUM(J149:J150)</f>
        <v>0</v>
      </c>
      <c r="K148" s="44">
        <f t="shared" ref="K148:L148" si="83">SUM(K149:K150)</f>
        <v>0</v>
      </c>
      <c r="L148" s="44">
        <f t="shared" si="83"/>
        <v>0</v>
      </c>
      <c r="M148" s="45">
        <f t="shared" si="77"/>
        <v>0</v>
      </c>
      <c r="N148" s="140">
        <f>'[1]D3-Capex'!I114</f>
        <v>0</v>
      </c>
      <c r="O148" s="44">
        <f>'[1]D3-Capex'!J114</f>
        <v>0</v>
      </c>
      <c r="P148" s="141"/>
    </row>
    <row r="149" spans="1:16" x14ac:dyDescent="0.25">
      <c r="A149" s="147" t="s">
        <v>140</v>
      </c>
      <c r="B149" s="61"/>
      <c r="C149" s="61"/>
      <c r="D149" s="61"/>
      <c r="E149" s="61"/>
      <c r="F149" s="61"/>
      <c r="G149" s="61"/>
      <c r="H149" s="61"/>
      <c r="I149" s="61"/>
      <c r="J149" s="61"/>
      <c r="K149" s="61"/>
      <c r="L149" s="61"/>
      <c r="M149" s="45">
        <f t="shared" si="77"/>
        <v>0</v>
      </c>
      <c r="N149" s="140">
        <f>'[1]D3-Capex'!I115</f>
        <v>0</v>
      </c>
      <c r="O149" s="44">
        <f>'[1]D3-Capex'!J115</f>
        <v>0</v>
      </c>
      <c r="P149" s="141"/>
    </row>
    <row r="150" spans="1:16" x14ac:dyDescent="0.25">
      <c r="A150" s="147" t="s">
        <v>141</v>
      </c>
      <c r="B150" s="61"/>
      <c r="C150" s="61"/>
      <c r="D150" s="61"/>
      <c r="E150" s="61"/>
      <c r="F150" s="61"/>
      <c r="G150" s="61"/>
      <c r="H150" s="61"/>
      <c r="I150" s="61"/>
      <c r="J150" s="61"/>
      <c r="K150" s="61"/>
      <c r="L150" s="61"/>
      <c r="M150" s="45">
        <f t="shared" si="77"/>
        <v>0</v>
      </c>
      <c r="N150" s="140">
        <f>'[1]D3-Capex'!I116</f>
        <v>0</v>
      </c>
      <c r="O150" s="44">
        <f>'[1]D3-Capex'!J116</f>
        <v>0</v>
      </c>
      <c r="P150" s="141"/>
    </row>
    <row r="151" spans="1:16" x14ac:dyDescent="0.25">
      <c r="A151" s="109"/>
      <c r="B151" s="44"/>
      <c r="C151" s="44"/>
      <c r="D151" s="44"/>
      <c r="E151" s="44"/>
      <c r="F151" s="44"/>
      <c r="G151" s="44"/>
      <c r="H151" s="44"/>
      <c r="I151" s="44"/>
      <c r="J151" s="44"/>
      <c r="K151" s="44"/>
      <c r="L151" s="44"/>
      <c r="M151" s="45"/>
      <c r="N151" s="140"/>
      <c r="O151" s="44"/>
      <c r="P151" s="141"/>
    </row>
    <row r="152" spans="1:16" x14ac:dyDescent="0.25">
      <c r="A152" s="93" t="s">
        <v>143</v>
      </c>
      <c r="B152" s="114">
        <f>+B153+B165</f>
        <v>0</v>
      </c>
      <c r="C152" s="114">
        <f t="shared" ref="C152" si="84">+C153+C165</f>
        <v>0</v>
      </c>
      <c r="D152" s="114">
        <f>+D153+D165</f>
        <v>0</v>
      </c>
      <c r="E152" s="114">
        <f t="shared" ref="E152" si="85">+E153+E165</f>
        <v>0</v>
      </c>
      <c r="F152" s="114">
        <f>+F153+F165</f>
        <v>0</v>
      </c>
      <c r="G152" s="114">
        <f t="shared" ref="G152" si="86">+G153+G165</f>
        <v>0</v>
      </c>
      <c r="H152" s="114">
        <f>+H153+H165</f>
        <v>0</v>
      </c>
      <c r="I152" s="114">
        <f t="shared" ref="I152" si="87">+I153+I165</f>
        <v>0</v>
      </c>
      <c r="J152" s="114">
        <f>+J153+J165</f>
        <v>0</v>
      </c>
      <c r="K152" s="114">
        <f t="shared" ref="K152:L152" si="88">+K153+K165</f>
        <v>0</v>
      </c>
      <c r="L152" s="114">
        <f t="shared" si="88"/>
        <v>0</v>
      </c>
      <c r="M152" s="45">
        <f t="shared" ref="M152:M168" si="89">N152-SUM(B152:L152)</f>
        <v>0</v>
      </c>
      <c r="N152" s="140">
        <f>'[1]D3-Capex'!I118</f>
        <v>0</v>
      </c>
      <c r="O152" s="44">
        <f>'[1]D3-Capex'!J118</f>
        <v>0</v>
      </c>
      <c r="P152" s="141"/>
    </row>
    <row r="153" spans="1:16" x14ac:dyDescent="0.25">
      <c r="A153" s="142" t="s">
        <v>144</v>
      </c>
      <c r="B153" s="110">
        <f>SUM(B154:B164)</f>
        <v>0</v>
      </c>
      <c r="C153" s="110">
        <f t="shared" ref="C153" si="90">SUM(C154:C164)</f>
        <v>0</v>
      </c>
      <c r="D153" s="110">
        <f>SUM(D154:D164)</f>
        <v>0</v>
      </c>
      <c r="E153" s="110">
        <f t="shared" ref="E153" si="91">SUM(E154:E164)</f>
        <v>0</v>
      </c>
      <c r="F153" s="110">
        <f>SUM(F154:F164)</f>
        <v>0</v>
      </c>
      <c r="G153" s="110">
        <f t="shared" ref="G153" si="92">SUM(G154:G164)</f>
        <v>0</v>
      </c>
      <c r="H153" s="110">
        <f>SUM(H154:H164)</f>
        <v>0</v>
      </c>
      <c r="I153" s="110">
        <f t="shared" ref="I153" si="93">SUM(I154:I164)</f>
        <v>0</v>
      </c>
      <c r="J153" s="110">
        <f>SUM(J154:J164)</f>
        <v>0</v>
      </c>
      <c r="K153" s="110">
        <f t="shared" ref="K153:L153" si="94">SUM(K154:K164)</f>
        <v>0</v>
      </c>
      <c r="L153" s="110">
        <f t="shared" si="94"/>
        <v>0</v>
      </c>
      <c r="M153" s="45">
        <f t="shared" si="89"/>
        <v>0</v>
      </c>
      <c r="N153" s="140">
        <f>'[1]D3-Capex'!I119</f>
        <v>0</v>
      </c>
      <c r="O153" s="44">
        <f>'[1]D3-Capex'!J119</f>
        <v>0</v>
      </c>
      <c r="P153" s="141"/>
    </row>
    <row r="154" spans="1:16" x14ac:dyDescent="0.25">
      <c r="A154" s="147" t="s">
        <v>145</v>
      </c>
      <c r="B154" s="61"/>
      <c r="C154" s="61"/>
      <c r="D154" s="61"/>
      <c r="E154" s="61"/>
      <c r="F154" s="61"/>
      <c r="G154" s="61"/>
      <c r="H154" s="61"/>
      <c r="I154" s="61"/>
      <c r="J154" s="61"/>
      <c r="K154" s="61"/>
      <c r="L154" s="61"/>
      <c r="M154" s="45">
        <f t="shared" si="89"/>
        <v>0</v>
      </c>
      <c r="N154" s="140">
        <f>'[1]D3-Capex'!I120</f>
        <v>0</v>
      </c>
      <c r="O154" s="44">
        <f>'[1]D3-Capex'!J120</f>
        <v>0</v>
      </c>
      <c r="P154" s="141"/>
    </row>
    <row r="155" spans="1:16" x14ac:dyDescent="0.25">
      <c r="A155" s="147" t="s">
        <v>146</v>
      </c>
      <c r="B155" s="61"/>
      <c r="C155" s="61"/>
      <c r="D155" s="61"/>
      <c r="E155" s="61"/>
      <c r="F155" s="61"/>
      <c r="G155" s="61"/>
      <c r="H155" s="61"/>
      <c r="I155" s="61"/>
      <c r="J155" s="61"/>
      <c r="K155" s="61"/>
      <c r="L155" s="61"/>
      <c r="M155" s="45">
        <f t="shared" si="89"/>
        <v>0</v>
      </c>
      <c r="N155" s="140">
        <f>'[1]D3-Capex'!I121</f>
        <v>0</v>
      </c>
      <c r="O155" s="44">
        <f>'[1]D3-Capex'!J121</f>
        <v>0</v>
      </c>
      <c r="P155" s="141"/>
    </row>
    <row r="156" spans="1:16" x14ac:dyDescent="0.25">
      <c r="A156" s="147" t="s">
        <v>147</v>
      </c>
      <c r="B156" s="61"/>
      <c r="C156" s="61"/>
      <c r="D156" s="61"/>
      <c r="E156" s="61"/>
      <c r="F156" s="61"/>
      <c r="G156" s="61"/>
      <c r="H156" s="61"/>
      <c r="I156" s="61"/>
      <c r="J156" s="61"/>
      <c r="K156" s="61"/>
      <c r="L156" s="61"/>
      <c r="M156" s="45">
        <f t="shared" si="89"/>
        <v>0</v>
      </c>
      <c r="N156" s="140">
        <f>'[1]D3-Capex'!I122</f>
        <v>0</v>
      </c>
      <c r="O156" s="44">
        <f>'[1]D3-Capex'!J122</f>
        <v>0</v>
      </c>
      <c r="P156" s="141"/>
    </row>
    <row r="157" spans="1:16" x14ac:dyDescent="0.25">
      <c r="A157" s="147" t="s">
        <v>148</v>
      </c>
      <c r="B157" s="61"/>
      <c r="C157" s="61"/>
      <c r="D157" s="61"/>
      <c r="E157" s="61"/>
      <c r="F157" s="61"/>
      <c r="G157" s="61"/>
      <c r="H157" s="61"/>
      <c r="I157" s="61"/>
      <c r="J157" s="61"/>
      <c r="K157" s="61"/>
      <c r="L157" s="61"/>
      <c r="M157" s="45">
        <f t="shared" si="89"/>
        <v>0</v>
      </c>
      <c r="N157" s="140">
        <f>'[1]D3-Capex'!I123</f>
        <v>0</v>
      </c>
      <c r="O157" s="44">
        <f>'[1]D3-Capex'!J123</f>
        <v>0</v>
      </c>
      <c r="P157" s="141"/>
    </row>
    <row r="158" spans="1:16" x14ac:dyDescent="0.25">
      <c r="A158" s="147" t="s">
        <v>149</v>
      </c>
      <c r="B158" s="61"/>
      <c r="C158" s="61"/>
      <c r="D158" s="61"/>
      <c r="E158" s="61"/>
      <c r="F158" s="61"/>
      <c r="G158" s="61"/>
      <c r="H158" s="61"/>
      <c r="I158" s="61"/>
      <c r="J158" s="61"/>
      <c r="K158" s="61"/>
      <c r="L158" s="61"/>
      <c r="M158" s="45">
        <f t="shared" si="89"/>
        <v>0</v>
      </c>
      <c r="N158" s="140">
        <f>'[1]D3-Capex'!I124</f>
        <v>0</v>
      </c>
      <c r="O158" s="44">
        <f>'[1]D3-Capex'!J124</f>
        <v>0</v>
      </c>
      <c r="P158" s="141"/>
    </row>
    <row r="159" spans="1:16" x14ac:dyDescent="0.25">
      <c r="A159" s="147" t="s">
        <v>150</v>
      </c>
      <c r="B159" s="61"/>
      <c r="C159" s="61"/>
      <c r="D159" s="61"/>
      <c r="E159" s="61"/>
      <c r="F159" s="61"/>
      <c r="G159" s="61"/>
      <c r="H159" s="61"/>
      <c r="I159" s="61"/>
      <c r="J159" s="61"/>
      <c r="K159" s="61"/>
      <c r="L159" s="61"/>
      <c r="M159" s="45">
        <f t="shared" si="89"/>
        <v>0</v>
      </c>
      <c r="N159" s="140">
        <f>'[1]D3-Capex'!I125</f>
        <v>0</v>
      </c>
      <c r="O159" s="44">
        <f>'[1]D3-Capex'!J125</f>
        <v>0</v>
      </c>
      <c r="P159" s="141"/>
    </row>
    <row r="160" spans="1:16" x14ac:dyDescent="0.25">
      <c r="A160" s="147" t="s">
        <v>151</v>
      </c>
      <c r="B160" s="61"/>
      <c r="C160" s="61"/>
      <c r="D160" s="61"/>
      <c r="E160" s="61"/>
      <c r="F160" s="61"/>
      <c r="G160" s="61"/>
      <c r="H160" s="61"/>
      <c r="I160" s="61"/>
      <c r="J160" s="61"/>
      <c r="K160" s="61"/>
      <c r="L160" s="61"/>
      <c r="M160" s="45">
        <f t="shared" si="89"/>
        <v>0</v>
      </c>
      <c r="N160" s="140">
        <f>'[1]D3-Capex'!I126</f>
        <v>0</v>
      </c>
      <c r="O160" s="44">
        <f>'[1]D3-Capex'!J126</f>
        <v>0</v>
      </c>
      <c r="P160" s="141"/>
    </row>
    <row r="161" spans="1:16" x14ac:dyDescent="0.25">
      <c r="A161" s="147" t="s">
        <v>152</v>
      </c>
      <c r="B161" s="61"/>
      <c r="C161" s="61"/>
      <c r="D161" s="61"/>
      <c r="E161" s="61"/>
      <c r="F161" s="61"/>
      <c r="G161" s="61"/>
      <c r="H161" s="61"/>
      <c r="I161" s="61"/>
      <c r="J161" s="61"/>
      <c r="K161" s="61"/>
      <c r="L161" s="61"/>
      <c r="M161" s="45">
        <f t="shared" si="89"/>
        <v>0</v>
      </c>
      <c r="N161" s="140">
        <f>'[1]D3-Capex'!I127</f>
        <v>0</v>
      </c>
      <c r="O161" s="44">
        <f>'[1]D3-Capex'!J127</f>
        <v>0</v>
      </c>
      <c r="P161" s="141"/>
    </row>
    <row r="162" spans="1:16" x14ac:dyDescent="0.25">
      <c r="A162" s="147" t="s">
        <v>153</v>
      </c>
      <c r="B162" s="61"/>
      <c r="C162" s="61"/>
      <c r="D162" s="61"/>
      <c r="E162" s="61"/>
      <c r="F162" s="61"/>
      <c r="G162" s="61"/>
      <c r="H162" s="61"/>
      <c r="I162" s="61"/>
      <c r="J162" s="61"/>
      <c r="K162" s="61"/>
      <c r="L162" s="61"/>
      <c r="M162" s="45">
        <f t="shared" si="89"/>
        <v>0</v>
      </c>
      <c r="N162" s="140">
        <f>'[1]D3-Capex'!I128</f>
        <v>0</v>
      </c>
      <c r="O162" s="44">
        <f>'[1]D3-Capex'!J128</f>
        <v>0</v>
      </c>
      <c r="P162" s="141"/>
    </row>
    <row r="163" spans="1:16" x14ac:dyDescent="0.25">
      <c r="A163" s="147" t="s">
        <v>154</v>
      </c>
      <c r="B163" s="61"/>
      <c r="C163" s="61"/>
      <c r="D163" s="61"/>
      <c r="E163" s="61"/>
      <c r="F163" s="61"/>
      <c r="G163" s="61"/>
      <c r="H163" s="61"/>
      <c r="I163" s="61"/>
      <c r="J163" s="61"/>
      <c r="K163" s="61"/>
      <c r="L163" s="61"/>
      <c r="M163" s="45">
        <f t="shared" si="89"/>
        <v>0</v>
      </c>
      <c r="N163" s="140">
        <f>'[1]D3-Capex'!I129</f>
        <v>0</v>
      </c>
      <c r="O163" s="44">
        <f>'[1]D3-Capex'!J129</f>
        <v>0</v>
      </c>
      <c r="P163" s="141"/>
    </row>
    <row r="164" spans="1:16" x14ac:dyDescent="0.25">
      <c r="A164" s="147" t="s">
        <v>56</v>
      </c>
      <c r="B164" s="61"/>
      <c r="C164" s="61"/>
      <c r="D164" s="61"/>
      <c r="E164" s="61"/>
      <c r="F164" s="61"/>
      <c r="G164" s="61"/>
      <c r="H164" s="61"/>
      <c r="I164" s="61"/>
      <c r="J164" s="61"/>
      <c r="K164" s="61"/>
      <c r="L164" s="61"/>
      <c r="M164" s="45">
        <f t="shared" si="89"/>
        <v>0</v>
      </c>
      <c r="N164" s="140">
        <f>'[1]D3-Capex'!I130</f>
        <v>0</v>
      </c>
      <c r="O164" s="44">
        <f>'[1]D3-Capex'!J130</f>
        <v>0</v>
      </c>
      <c r="P164" s="141"/>
    </row>
    <row r="165" spans="1:16" x14ac:dyDescent="0.25">
      <c r="A165" s="142" t="s">
        <v>155</v>
      </c>
      <c r="B165" s="44">
        <f>SUM(B166:B168)</f>
        <v>0</v>
      </c>
      <c r="C165" s="44">
        <f t="shared" ref="C165" si="95">SUM(C166:C168)</f>
        <v>0</v>
      </c>
      <c r="D165" s="44">
        <f>SUM(D166:D168)</f>
        <v>0</v>
      </c>
      <c r="E165" s="44">
        <f t="shared" ref="E165" si="96">SUM(E166:E168)</f>
        <v>0</v>
      </c>
      <c r="F165" s="44">
        <f>SUM(F166:F168)</f>
        <v>0</v>
      </c>
      <c r="G165" s="44">
        <f t="shared" ref="G165" si="97">SUM(G166:G168)</f>
        <v>0</v>
      </c>
      <c r="H165" s="44">
        <f>SUM(H166:H168)</f>
        <v>0</v>
      </c>
      <c r="I165" s="44">
        <f t="shared" ref="I165" si="98">SUM(I166:I168)</f>
        <v>0</v>
      </c>
      <c r="J165" s="44">
        <f>SUM(J166:J168)</f>
        <v>0</v>
      </c>
      <c r="K165" s="44">
        <f t="shared" ref="K165:L165" si="99">SUM(K166:K168)</f>
        <v>0</v>
      </c>
      <c r="L165" s="44">
        <f t="shared" si="99"/>
        <v>0</v>
      </c>
      <c r="M165" s="45">
        <f t="shared" si="89"/>
        <v>0</v>
      </c>
      <c r="N165" s="140">
        <f>'[1]D3-Capex'!I131</f>
        <v>0</v>
      </c>
      <c r="O165" s="44">
        <f>'[1]D3-Capex'!J131</f>
        <v>0</v>
      </c>
      <c r="P165" s="141"/>
    </row>
    <row r="166" spans="1:16" x14ac:dyDescent="0.25">
      <c r="A166" s="147" t="s">
        <v>156</v>
      </c>
      <c r="B166" s="61"/>
      <c r="C166" s="61"/>
      <c r="D166" s="61"/>
      <c r="E166" s="61"/>
      <c r="F166" s="61"/>
      <c r="G166" s="61"/>
      <c r="H166" s="61"/>
      <c r="I166" s="61"/>
      <c r="J166" s="61"/>
      <c r="K166" s="61"/>
      <c r="L166" s="61"/>
      <c r="M166" s="45">
        <f t="shared" si="89"/>
        <v>0</v>
      </c>
      <c r="N166" s="140">
        <f>'[1]D3-Capex'!I132</f>
        <v>0</v>
      </c>
      <c r="O166" s="44">
        <f>'[1]D3-Capex'!J132</f>
        <v>0</v>
      </c>
      <c r="P166" s="141"/>
    </row>
    <row r="167" spans="1:16" x14ac:dyDescent="0.25">
      <c r="A167" s="147" t="s">
        <v>157</v>
      </c>
      <c r="B167" s="61"/>
      <c r="C167" s="61"/>
      <c r="D167" s="61"/>
      <c r="E167" s="61"/>
      <c r="F167" s="61"/>
      <c r="G167" s="61"/>
      <c r="H167" s="61"/>
      <c r="I167" s="61"/>
      <c r="J167" s="61"/>
      <c r="K167" s="61"/>
      <c r="L167" s="61"/>
      <c r="M167" s="45">
        <f t="shared" si="89"/>
        <v>0</v>
      </c>
      <c r="N167" s="140">
        <f>'[1]D3-Capex'!I133</f>
        <v>0</v>
      </c>
      <c r="O167" s="44">
        <f>'[1]D3-Capex'!J133</f>
        <v>0</v>
      </c>
      <c r="P167" s="141"/>
    </row>
    <row r="168" spans="1:16" x14ac:dyDescent="0.25">
      <c r="A168" s="147" t="s">
        <v>56</v>
      </c>
      <c r="B168" s="61"/>
      <c r="C168" s="61"/>
      <c r="D168" s="61"/>
      <c r="E168" s="61"/>
      <c r="F168" s="61"/>
      <c r="G168" s="61"/>
      <c r="H168" s="61"/>
      <c r="I168" s="61"/>
      <c r="J168" s="61"/>
      <c r="K168" s="61"/>
      <c r="L168" s="61"/>
      <c r="M168" s="45">
        <f t="shared" si="89"/>
        <v>0</v>
      </c>
      <c r="N168" s="140">
        <f>'[1]D3-Capex'!I134</f>
        <v>0</v>
      </c>
      <c r="O168" s="44">
        <f>'[1]D3-Capex'!J134</f>
        <v>0</v>
      </c>
      <c r="P168" s="141"/>
    </row>
    <row r="169" spans="1:16" x14ac:dyDescent="0.25">
      <c r="A169" s="53"/>
      <c r="B169" s="44"/>
      <c r="C169" s="44"/>
      <c r="D169" s="44"/>
      <c r="E169" s="44"/>
      <c r="F169" s="44"/>
      <c r="G169" s="44"/>
      <c r="H169" s="44"/>
      <c r="I169" s="44"/>
      <c r="J169" s="44"/>
      <c r="K169" s="44"/>
      <c r="L169" s="44"/>
      <c r="M169" s="45"/>
      <c r="N169" s="140"/>
      <c r="O169" s="44"/>
      <c r="P169" s="141"/>
    </row>
    <row r="170" spans="1:16" x14ac:dyDescent="0.25">
      <c r="A170" s="93" t="s">
        <v>158</v>
      </c>
      <c r="B170" s="44">
        <f t="shared" ref="B170:L170" si="100">SUM(B171:B171)</f>
        <v>0</v>
      </c>
      <c r="C170" s="44">
        <f t="shared" si="100"/>
        <v>0</v>
      </c>
      <c r="D170" s="44">
        <f t="shared" si="100"/>
        <v>0</v>
      </c>
      <c r="E170" s="44">
        <f t="shared" si="100"/>
        <v>0</v>
      </c>
      <c r="F170" s="44">
        <f t="shared" si="100"/>
        <v>0</v>
      </c>
      <c r="G170" s="44">
        <f t="shared" si="100"/>
        <v>0</v>
      </c>
      <c r="H170" s="44">
        <f t="shared" si="100"/>
        <v>0</v>
      </c>
      <c r="I170" s="44">
        <f t="shared" si="100"/>
        <v>0</v>
      </c>
      <c r="J170" s="44">
        <f t="shared" si="100"/>
        <v>0</v>
      </c>
      <c r="K170" s="44">
        <f t="shared" si="100"/>
        <v>0</v>
      </c>
      <c r="L170" s="44">
        <f t="shared" si="100"/>
        <v>0</v>
      </c>
      <c r="M170" s="45">
        <f>N170-SUM(B170:L170)</f>
        <v>0</v>
      </c>
      <c r="N170" s="140">
        <f>'[1]D3-Capex'!I136</f>
        <v>0</v>
      </c>
      <c r="O170" s="44">
        <f>'[1]D3-Capex'!J136</f>
        <v>0</v>
      </c>
      <c r="P170" s="141"/>
    </row>
    <row r="171" spans="1:16" x14ac:dyDescent="0.25">
      <c r="A171" s="142" t="s">
        <v>158</v>
      </c>
      <c r="B171" s="160"/>
      <c r="C171" s="160"/>
      <c r="D171" s="160"/>
      <c r="E171" s="160"/>
      <c r="F171" s="160"/>
      <c r="G171" s="160"/>
      <c r="H171" s="160"/>
      <c r="I171" s="160"/>
      <c r="J171" s="160"/>
      <c r="K171" s="160"/>
      <c r="L171" s="160"/>
      <c r="M171" s="45">
        <f>N171-SUM(B171:L171)</f>
        <v>0</v>
      </c>
      <c r="N171" s="140">
        <f>'[1]D3-Capex'!I137</f>
        <v>0</v>
      </c>
      <c r="O171" s="44">
        <f>'[1]D3-Capex'!J137</f>
        <v>0</v>
      </c>
      <c r="P171" s="141"/>
    </row>
    <row r="172" spans="1:16" x14ac:dyDescent="0.25">
      <c r="A172" s="109"/>
      <c r="B172" s="44"/>
      <c r="C172" s="44"/>
      <c r="D172" s="44"/>
      <c r="E172" s="44"/>
      <c r="F172" s="44"/>
      <c r="G172" s="44"/>
      <c r="H172" s="44"/>
      <c r="I172" s="44"/>
      <c r="J172" s="44"/>
      <c r="K172" s="44"/>
      <c r="L172" s="44"/>
      <c r="M172" s="45"/>
      <c r="N172" s="140"/>
      <c r="O172" s="44"/>
      <c r="P172" s="141"/>
    </row>
    <row r="173" spans="1:16" x14ac:dyDescent="0.25">
      <c r="A173" s="93" t="s">
        <v>159</v>
      </c>
      <c r="B173" s="44">
        <f>+B174+B175</f>
        <v>0</v>
      </c>
      <c r="C173" s="44">
        <f t="shared" ref="C173" si="101">+C174+C175</f>
        <v>0</v>
      </c>
      <c r="D173" s="44">
        <f>+D174+D175</f>
        <v>0</v>
      </c>
      <c r="E173" s="44">
        <f t="shared" ref="E173" si="102">+E174+E175</f>
        <v>0</v>
      </c>
      <c r="F173" s="44">
        <f>+F174+F175</f>
        <v>0</v>
      </c>
      <c r="G173" s="44">
        <f t="shared" ref="G173" si="103">+G174+G175</f>
        <v>0</v>
      </c>
      <c r="H173" s="44">
        <f>+H174+H175</f>
        <v>0</v>
      </c>
      <c r="I173" s="44">
        <f t="shared" ref="I173" si="104">+I174+I175</f>
        <v>0</v>
      </c>
      <c r="J173" s="44">
        <f>+J174+J175</f>
        <v>0</v>
      </c>
      <c r="K173" s="44">
        <f t="shared" ref="K173:L173" si="105">+K174+K175</f>
        <v>0</v>
      </c>
      <c r="L173" s="44">
        <f t="shared" si="105"/>
        <v>0</v>
      </c>
      <c r="M173" s="45">
        <f t="shared" ref="M173:M181" si="106">N173-SUM(B173:L173)</f>
        <v>0</v>
      </c>
      <c r="N173" s="140">
        <f>'[1]D3-Capex'!I139</f>
        <v>0</v>
      </c>
      <c r="O173" s="44">
        <f>'[1]D3-Capex'!J139</f>
        <v>0</v>
      </c>
      <c r="P173" s="141"/>
    </row>
    <row r="174" spans="1:16" x14ac:dyDescent="0.25">
      <c r="A174" s="142" t="s">
        <v>160</v>
      </c>
      <c r="B174" s="160"/>
      <c r="C174" s="160"/>
      <c r="D174" s="160"/>
      <c r="E174" s="160"/>
      <c r="F174" s="160"/>
      <c r="G174" s="160"/>
      <c r="H174" s="160"/>
      <c r="I174" s="160"/>
      <c r="J174" s="160"/>
      <c r="K174" s="160"/>
      <c r="L174" s="160"/>
      <c r="M174" s="45">
        <f t="shared" si="106"/>
        <v>0</v>
      </c>
      <c r="N174" s="140">
        <f>'[1]D3-Capex'!I140</f>
        <v>0</v>
      </c>
      <c r="O174" s="44">
        <f>'[1]D3-Capex'!J140</f>
        <v>0</v>
      </c>
      <c r="P174" s="141"/>
    </row>
    <row r="175" spans="1:16" x14ac:dyDescent="0.25">
      <c r="A175" s="142" t="s">
        <v>161</v>
      </c>
      <c r="B175" s="44">
        <f>SUM(B176:B181)</f>
        <v>0</v>
      </c>
      <c r="C175" s="44">
        <f t="shared" ref="C175" si="107">SUM(C176:C181)</f>
        <v>0</v>
      </c>
      <c r="D175" s="44">
        <f>SUM(D176:D181)</f>
        <v>0</v>
      </c>
      <c r="E175" s="44">
        <f t="shared" ref="E175" si="108">SUM(E176:E181)</f>
        <v>0</v>
      </c>
      <c r="F175" s="44">
        <f>SUM(F176:F181)</f>
        <v>0</v>
      </c>
      <c r="G175" s="44">
        <f t="shared" ref="G175" si="109">SUM(G176:G181)</f>
        <v>0</v>
      </c>
      <c r="H175" s="44">
        <f>SUM(H176:H181)</f>
        <v>0</v>
      </c>
      <c r="I175" s="44">
        <f t="shared" ref="I175" si="110">SUM(I176:I181)</f>
        <v>0</v>
      </c>
      <c r="J175" s="44">
        <f>SUM(J176:J181)</f>
        <v>0</v>
      </c>
      <c r="K175" s="44">
        <f t="shared" ref="K175:L175" si="111">SUM(K176:K181)</f>
        <v>0</v>
      </c>
      <c r="L175" s="44">
        <f t="shared" si="111"/>
        <v>0</v>
      </c>
      <c r="M175" s="45">
        <f t="shared" si="106"/>
        <v>0</v>
      </c>
      <c r="N175" s="140">
        <f>N179</f>
        <v>0</v>
      </c>
      <c r="O175" s="44">
        <f>O179</f>
        <v>0</v>
      </c>
      <c r="P175" s="141"/>
    </row>
    <row r="176" spans="1:16" x14ac:dyDescent="0.25">
      <c r="A176" s="147" t="s">
        <v>162</v>
      </c>
      <c r="B176" s="61"/>
      <c r="C176" s="61"/>
      <c r="D176" s="61"/>
      <c r="E176" s="61"/>
      <c r="F176" s="61"/>
      <c r="G176" s="61"/>
      <c r="H176" s="61"/>
      <c r="I176" s="61"/>
      <c r="J176" s="61"/>
      <c r="K176" s="61"/>
      <c r="L176" s="61"/>
      <c r="M176" s="45">
        <f t="shared" si="106"/>
        <v>0</v>
      </c>
      <c r="N176" s="140">
        <f>'[1]D3-Capex'!I142</f>
        <v>0</v>
      </c>
      <c r="O176" s="44">
        <f>'[1]D3-Capex'!J142</f>
        <v>0</v>
      </c>
      <c r="P176" s="141"/>
    </row>
    <row r="177" spans="1:16" x14ac:dyDescent="0.25">
      <c r="A177" s="147" t="s">
        <v>163</v>
      </c>
      <c r="B177" s="61"/>
      <c r="C177" s="61"/>
      <c r="D177" s="61"/>
      <c r="E177" s="61"/>
      <c r="F177" s="61"/>
      <c r="G177" s="61"/>
      <c r="H177" s="61"/>
      <c r="I177" s="61"/>
      <c r="J177" s="61"/>
      <c r="K177" s="61"/>
      <c r="L177" s="61"/>
      <c r="M177" s="45">
        <f t="shared" si="106"/>
        <v>0</v>
      </c>
      <c r="N177" s="140">
        <f>'[1]D3-Capex'!I143</f>
        <v>0</v>
      </c>
      <c r="O177" s="44">
        <f>'[1]D3-Capex'!J143</f>
        <v>0</v>
      </c>
      <c r="P177" s="141"/>
    </row>
    <row r="178" spans="1:16" x14ac:dyDescent="0.25">
      <c r="A178" s="147" t="s">
        <v>164</v>
      </c>
      <c r="B178" s="61"/>
      <c r="C178" s="61"/>
      <c r="D178" s="61"/>
      <c r="E178" s="61"/>
      <c r="F178" s="61"/>
      <c r="G178" s="61"/>
      <c r="H178" s="61"/>
      <c r="I178" s="61"/>
      <c r="J178" s="61"/>
      <c r="K178" s="61"/>
      <c r="L178" s="61"/>
      <c r="M178" s="45">
        <f t="shared" si="106"/>
        <v>0</v>
      </c>
      <c r="N178" s="140">
        <f>'[1]D3-Capex'!I144</f>
        <v>0</v>
      </c>
      <c r="O178" s="44">
        <f>'[1]D3-Capex'!J144</f>
        <v>0</v>
      </c>
      <c r="P178" s="141"/>
    </row>
    <row r="179" spans="1:16" x14ac:dyDescent="0.25">
      <c r="A179" s="147" t="s">
        <v>165</v>
      </c>
      <c r="B179" s="61"/>
      <c r="C179" s="61">
        <v>0</v>
      </c>
      <c r="D179" s="61">
        <f>N179/4</f>
        <v>0</v>
      </c>
      <c r="E179" s="61">
        <v>0</v>
      </c>
      <c r="F179" s="61">
        <v>0</v>
      </c>
      <c r="G179" s="61">
        <f>N179/4</f>
        <v>0</v>
      </c>
      <c r="H179" s="61">
        <v>0</v>
      </c>
      <c r="I179" s="61">
        <v>0</v>
      </c>
      <c r="J179" s="61">
        <f>N179/4</f>
        <v>0</v>
      </c>
      <c r="K179" s="61"/>
      <c r="L179" s="61">
        <v>0</v>
      </c>
      <c r="M179" s="45">
        <f t="shared" ref="M179" si="112">N179-SUM(B179:L179)</f>
        <v>0</v>
      </c>
      <c r="N179" s="140">
        <f>'D3 CAPEX'!H149</f>
        <v>0</v>
      </c>
      <c r="O179" s="44"/>
      <c r="P179" s="141"/>
    </row>
    <row r="180" spans="1:16" x14ac:dyDescent="0.25">
      <c r="A180" s="147" t="s">
        <v>166</v>
      </c>
      <c r="B180" s="61"/>
      <c r="C180" s="61"/>
      <c r="D180" s="61"/>
      <c r="E180" s="61"/>
      <c r="F180" s="61"/>
      <c r="G180" s="61"/>
      <c r="H180" s="61"/>
      <c r="I180" s="61"/>
      <c r="J180" s="61"/>
      <c r="K180" s="61"/>
      <c r="L180" s="61"/>
      <c r="M180" s="45">
        <f t="shared" si="106"/>
        <v>0</v>
      </c>
      <c r="N180" s="140">
        <f>'[1]D3-Capex'!I146</f>
        <v>0</v>
      </c>
      <c r="O180" s="44">
        <f>'[1]D3-Capex'!J146</f>
        <v>0</v>
      </c>
      <c r="P180" s="141"/>
    </row>
    <row r="181" spans="1:16" x14ac:dyDescent="0.25">
      <c r="A181" s="147" t="s">
        <v>167</v>
      </c>
      <c r="B181" s="61"/>
      <c r="C181" s="61"/>
      <c r="D181" s="61"/>
      <c r="E181" s="61"/>
      <c r="F181" s="61"/>
      <c r="G181" s="61"/>
      <c r="H181" s="61"/>
      <c r="I181" s="61"/>
      <c r="J181" s="61"/>
      <c r="K181" s="61"/>
      <c r="L181" s="61"/>
      <c r="M181" s="45">
        <f t="shared" si="106"/>
        <v>0</v>
      </c>
      <c r="N181" s="140">
        <f>'[1]D3-Capex'!I147</f>
        <v>0</v>
      </c>
      <c r="O181" s="44">
        <f>'[1]D3-Capex'!J147</f>
        <v>0</v>
      </c>
      <c r="P181" s="141"/>
    </row>
    <row r="182" spans="1:16" x14ac:dyDescent="0.25">
      <c r="A182" s="109"/>
      <c r="B182" s="114"/>
      <c r="C182" s="114"/>
      <c r="D182" s="114"/>
      <c r="E182" s="114"/>
      <c r="F182" s="114"/>
      <c r="G182" s="114"/>
      <c r="H182" s="114"/>
      <c r="I182" s="114"/>
      <c r="J182" s="114"/>
      <c r="K182" s="114"/>
      <c r="L182" s="114"/>
      <c r="M182" s="45"/>
      <c r="N182" s="140"/>
      <c r="O182" s="44"/>
      <c r="P182" s="141"/>
    </row>
    <row r="183" spans="1:16" x14ac:dyDescent="0.25">
      <c r="A183" s="93" t="s">
        <v>168</v>
      </c>
      <c r="B183" s="44">
        <f t="shared" ref="B183:L183" si="113">SUM(B184:B184)</f>
        <v>0</v>
      </c>
      <c r="C183" s="44">
        <f t="shared" si="113"/>
        <v>0</v>
      </c>
      <c r="D183" s="44">
        <f t="shared" si="113"/>
        <v>0</v>
      </c>
      <c r="E183" s="44">
        <f t="shared" si="113"/>
        <v>0</v>
      </c>
      <c r="F183" s="44">
        <f t="shared" si="113"/>
        <v>0</v>
      </c>
      <c r="G183" s="44">
        <f t="shared" si="113"/>
        <v>0</v>
      </c>
      <c r="H183" s="44">
        <f t="shared" si="113"/>
        <v>0</v>
      </c>
      <c r="I183" s="44">
        <f t="shared" si="113"/>
        <v>0</v>
      </c>
      <c r="J183" s="44">
        <f t="shared" si="113"/>
        <v>0</v>
      </c>
      <c r="K183" s="44">
        <f t="shared" si="113"/>
        <v>0</v>
      </c>
      <c r="L183" s="44">
        <f t="shared" si="113"/>
        <v>0</v>
      </c>
      <c r="M183" s="45">
        <f>N183-SUM(B183:L183)</f>
        <v>0</v>
      </c>
      <c r="N183" s="140">
        <f>'[1]D3-Capex'!I149</f>
        <v>0</v>
      </c>
      <c r="O183" s="44">
        <f>'[1]D3-Capex'!J149</f>
        <v>0</v>
      </c>
      <c r="P183" s="141"/>
    </row>
    <row r="184" spans="1:16" x14ac:dyDescent="0.25">
      <c r="A184" s="142" t="s">
        <v>168</v>
      </c>
      <c r="B184" s="160">
        <v>0</v>
      </c>
      <c r="C184" s="160">
        <v>0</v>
      </c>
      <c r="D184" s="160">
        <v>0</v>
      </c>
      <c r="E184" s="160"/>
      <c r="F184" s="160"/>
      <c r="G184" s="160">
        <v>0</v>
      </c>
      <c r="H184" s="160">
        <v>0</v>
      </c>
      <c r="I184" s="160">
        <v>0</v>
      </c>
      <c r="J184" s="160"/>
      <c r="K184" s="160"/>
      <c r="L184" s="160"/>
      <c r="M184" s="45"/>
      <c r="N184" s="586"/>
      <c r="O184" s="44"/>
      <c r="P184" s="141"/>
    </row>
    <row r="185" spans="1:16" x14ac:dyDescent="0.25">
      <c r="A185" s="109"/>
      <c r="B185" s="44"/>
      <c r="C185" s="44"/>
      <c r="D185" s="44"/>
      <c r="E185" s="44"/>
      <c r="F185" s="44"/>
      <c r="G185" s="44"/>
      <c r="H185" s="44"/>
      <c r="I185" s="44"/>
      <c r="J185" s="44"/>
      <c r="K185" s="44"/>
      <c r="L185" s="44"/>
      <c r="M185" s="45"/>
      <c r="N185" s="140"/>
      <c r="O185" s="44"/>
      <c r="P185" s="141"/>
    </row>
    <row r="186" spans="1:16" x14ac:dyDescent="0.25">
      <c r="A186" s="93" t="s">
        <v>169</v>
      </c>
      <c r="B186" s="44">
        <f t="shared" ref="B186:L186" si="114">SUM(B187:B187)</f>
        <v>0</v>
      </c>
      <c r="C186" s="44">
        <f t="shared" si="114"/>
        <v>0</v>
      </c>
      <c r="D186" s="44">
        <f t="shared" si="114"/>
        <v>0</v>
      </c>
      <c r="E186" s="44">
        <f t="shared" si="114"/>
        <v>0</v>
      </c>
      <c r="F186" s="44">
        <f t="shared" si="114"/>
        <v>0</v>
      </c>
      <c r="G186" s="44">
        <f t="shared" si="114"/>
        <v>0</v>
      </c>
      <c r="H186" s="44">
        <f t="shared" si="114"/>
        <v>0</v>
      </c>
      <c r="I186" s="44">
        <f t="shared" si="114"/>
        <v>0</v>
      </c>
      <c r="J186" s="44">
        <f t="shared" si="114"/>
        <v>0</v>
      </c>
      <c r="K186" s="44">
        <f t="shared" si="114"/>
        <v>0</v>
      </c>
      <c r="L186" s="44">
        <f t="shared" si="114"/>
        <v>0</v>
      </c>
      <c r="M186" s="45">
        <f>N186-SUM(B186:L186)</f>
        <v>0</v>
      </c>
      <c r="N186" s="140">
        <f>'[1]D3-Capex'!I152</f>
        <v>0</v>
      </c>
      <c r="O186" s="44">
        <f>'[1]D3-Capex'!J152</f>
        <v>0</v>
      </c>
      <c r="P186" s="141"/>
    </row>
    <row r="187" spans="1:16" x14ac:dyDescent="0.25">
      <c r="A187" s="142" t="s">
        <v>169</v>
      </c>
      <c r="B187" s="160">
        <v>0</v>
      </c>
      <c r="C187" s="160">
        <v>0</v>
      </c>
      <c r="D187" s="160">
        <v>0</v>
      </c>
      <c r="E187" s="160">
        <v>0</v>
      </c>
      <c r="F187" s="160">
        <v>0</v>
      </c>
      <c r="G187" s="160"/>
      <c r="H187" s="160">
        <v>0</v>
      </c>
      <c r="I187" s="160">
        <v>0</v>
      </c>
      <c r="J187" s="160">
        <v>0</v>
      </c>
      <c r="K187" s="160"/>
      <c r="L187" s="160">
        <v>0</v>
      </c>
      <c r="M187" s="45"/>
      <c r="N187" s="140"/>
      <c r="O187" s="44"/>
      <c r="P187" s="141"/>
    </row>
    <row r="188" spans="1:16" x14ac:dyDescent="0.25">
      <c r="A188" s="109"/>
      <c r="B188" s="44"/>
      <c r="C188" s="44"/>
      <c r="D188" s="44"/>
      <c r="E188" s="44"/>
      <c r="F188" s="44"/>
      <c r="G188" s="44"/>
      <c r="H188" s="44"/>
      <c r="I188" s="44"/>
      <c r="J188" s="44"/>
      <c r="K188" s="44"/>
      <c r="L188" s="44"/>
      <c r="M188" s="45"/>
      <c r="N188" s="140"/>
      <c r="O188" s="44"/>
      <c r="P188" s="141"/>
    </row>
    <row r="189" spans="1:16" x14ac:dyDescent="0.25">
      <c r="A189" s="93" t="s">
        <v>170</v>
      </c>
      <c r="B189" s="44">
        <f t="shared" ref="B189:L189" si="115">SUM(B190:B190)</f>
        <v>0</v>
      </c>
      <c r="C189" s="44">
        <f t="shared" si="115"/>
        <v>0</v>
      </c>
      <c r="D189" s="44">
        <f t="shared" si="115"/>
        <v>0</v>
      </c>
      <c r="E189" s="44">
        <f t="shared" si="115"/>
        <v>0</v>
      </c>
      <c r="F189" s="44">
        <f t="shared" si="115"/>
        <v>0</v>
      </c>
      <c r="G189" s="44">
        <f t="shared" si="115"/>
        <v>0</v>
      </c>
      <c r="H189" s="44">
        <f t="shared" si="115"/>
        <v>0</v>
      </c>
      <c r="I189" s="44">
        <f t="shared" si="115"/>
        <v>0</v>
      </c>
      <c r="J189" s="44">
        <f t="shared" si="115"/>
        <v>0</v>
      </c>
      <c r="K189" s="44">
        <f t="shared" si="115"/>
        <v>0</v>
      </c>
      <c r="L189" s="44">
        <f t="shared" si="115"/>
        <v>0</v>
      </c>
      <c r="M189" s="45">
        <f>N189-SUM(B189:L189)</f>
        <v>0</v>
      </c>
      <c r="N189" s="140">
        <f>'[1]D3-Capex'!I155</f>
        <v>0</v>
      </c>
      <c r="O189" s="44">
        <f>'[1]D3-Capex'!J155</f>
        <v>0</v>
      </c>
      <c r="P189" s="141"/>
    </row>
    <row r="190" spans="1:16" x14ac:dyDescent="0.25">
      <c r="A190" s="142" t="s">
        <v>170</v>
      </c>
      <c r="B190" s="160">
        <v>0</v>
      </c>
      <c r="C190" s="160"/>
      <c r="D190" s="160">
        <v>0</v>
      </c>
      <c r="E190" s="160"/>
      <c r="F190" s="160">
        <v>0</v>
      </c>
      <c r="G190" s="160">
        <v>0</v>
      </c>
      <c r="H190" s="160">
        <v>0</v>
      </c>
      <c r="I190" s="160">
        <v>0</v>
      </c>
      <c r="J190" s="160">
        <v>0</v>
      </c>
      <c r="K190" s="160">
        <v>0</v>
      </c>
      <c r="L190" s="160">
        <v>0</v>
      </c>
      <c r="M190" s="45">
        <v>0</v>
      </c>
      <c r="N190" s="140">
        <v>0</v>
      </c>
      <c r="O190" s="44">
        <v>0</v>
      </c>
      <c r="P190" s="141"/>
    </row>
    <row r="191" spans="1:16" x14ac:dyDescent="0.25">
      <c r="A191" s="109"/>
      <c r="B191" s="44"/>
      <c r="C191" s="44"/>
      <c r="D191" s="44"/>
      <c r="E191" s="44"/>
      <c r="F191" s="44"/>
      <c r="G191" s="44"/>
      <c r="H191" s="44"/>
      <c r="I191" s="44"/>
      <c r="J191" s="44"/>
      <c r="K191" s="44"/>
      <c r="L191" s="44"/>
      <c r="M191" s="45"/>
      <c r="N191" s="140"/>
      <c r="O191" s="44"/>
      <c r="P191" s="141"/>
    </row>
    <row r="192" spans="1:16" x14ac:dyDescent="0.25">
      <c r="A192" s="93" t="s">
        <v>171</v>
      </c>
      <c r="B192" s="44">
        <f t="shared" ref="B192:L192" si="116">SUM(B193:B193)</f>
        <v>0</v>
      </c>
      <c r="C192" s="44">
        <f t="shared" si="116"/>
        <v>0</v>
      </c>
      <c r="D192" s="44">
        <f t="shared" si="116"/>
        <v>0</v>
      </c>
      <c r="E192" s="44">
        <f t="shared" si="116"/>
        <v>0</v>
      </c>
      <c r="F192" s="44">
        <f t="shared" si="116"/>
        <v>0</v>
      </c>
      <c r="G192" s="44">
        <f t="shared" si="116"/>
        <v>0</v>
      </c>
      <c r="H192" s="44">
        <f t="shared" si="116"/>
        <v>0</v>
      </c>
      <c r="I192" s="44">
        <f t="shared" si="116"/>
        <v>0</v>
      </c>
      <c r="J192" s="44">
        <f t="shared" si="116"/>
        <v>0</v>
      </c>
      <c r="K192" s="44">
        <f t="shared" si="116"/>
        <v>0</v>
      </c>
      <c r="L192" s="44">
        <f t="shared" si="116"/>
        <v>0</v>
      </c>
      <c r="M192" s="45">
        <f>N192-SUM(B192:L192)</f>
        <v>0</v>
      </c>
      <c r="N192" s="140">
        <f>'[1]D3-Capex'!I158</f>
        <v>0</v>
      </c>
      <c r="O192" s="44">
        <f>'[1]D3-Capex'!J158</f>
        <v>0</v>
      </c>
      <c r="P192" s="141"/>
    </row>
    <row r="193" spans="1:16" x14ac:dyDescent="0.25">
      <c r="A193" s="142" t="s">
        <v>171</v>
      </c>
      <c r="B193" s="160">
        <v>0</v>
      </c>
      <c r="C193" s="160">
        <v>0</v>
      </c>
      <c r="D193" s="160">
        <v>0</v>
      </c>
      <c r="E193" s="160">
        <v>0</v>
      </c>
      <c r="F193" s="160">
        <v>0</v>
      </c>
      <c r="G193" s="160">
        <v>0</v>
      </c>
      <c r="H193" s="160">
        <v>0</v>
      </c>
      <c r="I193" s="160">
        <v>0</v>
      </c>
      <c r="J193" s="160">
        <v>0</v>
      </c>
      <c r="K193" s="160">
        <v>0</v>
      </c>
      <c r="L193" s="160">
        <v>0</v>
      </c>
      <c r="M193" s="45">
        <v>0</v>
      </c>
      <c r="N193" s="140">
        <v>0</v>
      </c>
      <c r="O193" s="44">
        <v>0</v>
      </c>
      <c r="P193" s="141"/>
    </row>
    <row r="194" spans="1:16" x14ac:dyDescent="0.25">
      <c r="A194" s="109"/>
      <c r="B194" s="44"/>
      <c r="C194" s="44"/>
      <c r="D194" s="44"/>
      <c r="E194" s="44"/>
      <c r="F194" s="44"/>
      <c r="G194" s="44"/>
      <c r="H194" s="44"/>
      <c r="I194" s="44"/>
      <c r="J194" s="44"/>
      <c r="K194" s="44"/>
      <c r="L194" s="44"/>
      <c r="M194" s="45"/>
      <c r="N194" s="140"/>
      <c r="O194" s="44"/>
      <c r="P194" s="141"/>
    </row>
    <row r="195" spans="1:16" x14ac:dyDescent="0.25">
      <c r="A195" s="93" t="s">
        <v>172</v>
      </c>
      <c r="B195" s="44">
        <f t="shared" ref="B195:L195" si="117">SUM(B196:B196)</f>
        <v>0</v>
      </c>
      <c r="C195" s="44">
        <f t="shared" si="117"/>
        <v>0</v>
      </c>
      <c r="D195" s="44">
        <f t="shared" si="117"/>
        <v>0</v>
      </c>
      <c r="E195" s="44">
        <f t="shared" si="117"/>
        <v>0</v>
      </c>
      <c r="F195" s="44">
        <f t="shared" si="117"/>
        <v>0</v>
      </c>
      <c r="G195" s="44">
        <f t="shared" si="117"/>
        <v>0</v>
      </c>
      <c r="H195" s="44">
        <f t="shared" si="117"/>
        <v>0</v>
      </c>
      <c r="I195" s="44">
        <f t="shared" si="117"/>
        <v>0</v>
      </c>
      <c r="J195" s="44">
        <f t="shared" si="117"/>
        <v>0</v>
      </c>
      <c r="K195" s="44">
        <f t="shared" si="117"/>
        <v>0</v>
      </c>
      <c r="L195" s="44">
        <f t="shared" si="117"/>
        <v>0</v>
      </c>
      <c r="M195" s="45">
        <f>N195-SUM(B195:L195)</f>
        <v>0</v>
      </c>
      <c r="N195" s="140">
        <f>'[1]D3-Capex'!I161</f>
        <v>0</v>
      </c>
      <c r="O195" s="44">
        <f>'[1]D3-Capex'!J161</f>
        <v>0</v>
      </c>
      <c r="P195" s="141"/>
    </row>
    <row r="196" spans="1:16" x14ac:dyDescent="0.25">
      <c r="A196" s="142" t="s">
        <v>172</v>
      </c>
      <c r="B196" s="160">
        <v>0</v>
      </c>
      <c r="C196" s="160">
        <v>0</v>
      </c>
      <c r="D196" s="160">
        <v>0</v>
      </c>
      <c r="E196" s="160">
        <v>0</v>
      </c>
      <c r="F196" s="160">
        <v>0</v>
      </c>
      <c r="G196" s="160">
        <v>0</v>
      </c>
      <c r="H196" s="160">
        <v>0</v>
      </c>
      <c r="I196" s="160">
        <v>0</v>
      </c>
      <c r="J196" s="160">
        <v>0</v>
      </c>
      <c r="K196" s="160">
        <v>0</v>
      </c>
      <c r="L196" s="160">
        <v>0</v>
      </c>
      <c r="M196" s="45">
        <f>N196-SUM(B196:L196)</f>
        <v>0</v>
      </c>
      <c r="N196" s="140">
        <f>'[1]D3-Capex'!I162</f>
        <v>0</v>
      </c>
      <c r="O196" s="44">
        <f>'[1]D3-Capex'!J162</f>
        <v>0</v>
      </c>
      <c r="P196" s="141"/>
    </row>
    <row r="197" spans="1:16" x14ac:dyDescent="0.25">
      <c r="A197" s="109"/>
      <c r="B197" s="44"/>
      <c r="C197" s="44"/>
      <c r="D197" s="44"/>
      <c r="E197" s="44"/>
      <c r="F197" s="44"/>
      <c r="G197" s="44"/>
      <c r="H197" s="44"/>
      <c r="I197" s="44"/>
      <c r="J197" s="44"/>
      <c r="K197" s="44"/>
      <c r="L197" s="44"/>
      <c r="M197" s="45"/>
      <c r="N197" s="140"/>
      <c r="O197" s="44"/>
      <c r="P197" s="141"/>
    </row>
    <row r="198" spans="1:16" x14ac:dyDescent="0.25">
      <c r="A198" s="93" t="s">
        <v>173</v>
      </c>
      <c r="B198" s="44">
        <f t="shared" ref="B198:L198" si="118">SUM(B199:B199)</f>
        <v>0</v>
      </c>
      <c r="C198" s="44">
        <f t="shared" si="118"/>
        <v>0</v>
      </c>
      <c r="D198" s="44">
        <f t="shared" si="118"/>
        <v>0</v>
      </c>
      <c r="E198" s="44">
        <f t="shared" si="118"/>
        <v>0</v>
      </c>
      <c r="F198" s="44">
        <f t="shared" si="118"/>
        <v>0</v>
      </c>
      <c r="G198" s="44">
        <f t="shared" si="118"/>
        <v>0</v>
      </c>
      <c r="H198" s="44">
        <f t="shared" si="118"/>
        <v>0</v>
      </c>
      <c r="I198" s="44">
        <f t="shared" si="118"/>
        <v>0</v>
      </c>
      <c r="J198" s="44">
        <f t="shared" si="118"/>
        <v>0</v>
      </c>
      <c r="K198" s="44">
        <f t="shared" si="118"/>
        <v>0</v>
      </c>
      <c r="L198" s="44">
        <f t="shared" si="118"/>
        <v>0</v>
      </c>
      <c r="M198" s="45">
        <f>N198-SUM(B198:L198)</f>
        <v>0</v>
      </c>
      <c r="N198" s="140">
        <f>'[1]D3-Capex'!I164</f>
        <v>0</v>
      </c>
      <c r="O198" s="44">
        <f>'[1]D3-Capex'!J164</f>
        <v>0</v>
      </c>
      <c r="P198" s="141"/>
    </row>
    <row r="199" spans="1:16" x14ac:dyDescent="0.25">
      <c r="A199" s="142" t="s">
        <v>173</v>
      </c>
      <c r="B199" s="160">
        <v>0</v>
      </c>
      <c r="C199" s="160">
        <v>0</v>
      </c>
      <c r="D199" s="160">
        <v>0</v>
      </c>
      <c r="E199" s="160">
        <v>0</v>
      </c>
      <c r="F199" s="160">
        <v>0</v>
      </c>
      <c r="G199" s="160">
        <v>0</v>
      </c>
      <c r="H199" s="160">
        <v>0</v>
      </c>
      <c r="I199" s="160">
        <v>0</v>
      </c>
      <c r="J199" s="160">
        <v>0</v>
      </c>
      <c r="K199" s="160">
        <v>0</v>
      </c>
      <c r="L199" s="160">
        <v>0</v>
      </c>
      <c r="M199" s="45">
        <f>N199-SUM(B199:L199)</f>
        <v>0</v>
      </c>
      <c r="N199" s="140">
        <f>'[1]D3-Capex'!I165</f>
        <v>0</v>
      </c>
      <c r="O199" s="44">
        <f>'[1]D3-Capex'!J165</f>
        <v>0</v>
      </c>
      <c r="P199" s="141"/>
    </row>
    <row r="200" spans="1:16" x14ac:dyDescent="0.25">
      <c r="A200" s="109"/>
      <c r="B200" s="44"/>
      <c r="C200" s="44"/>
      <c r="D200" s="44"/>
      <c r="E200" s="44"/>
      <c r="F200" s="44"/>
      <c r="G200" s="44"/>
      <c r="H200" s="44"/>
      <c r="I200" s="44"/>
      <c r="J200" s="44"/>
      <c r="K200" s="44"/>
      <c r="L200" s="44"/>
      <c r="M200" s="45"/>
      <c r="N200" s="140"/>
      <c r="O200" s="44"/>
      <c r="P200" s="141"/>
    </row>
    <row r="201" spans="1:16" x14ac:dyDescent="0.25">
      <c r="A201" s="16" t="s">
        <v>277</v>
      </c>
      <c r="B201" s="119">
        <f>B40+B108+B137+B144+B152+B170+B173+B183+B186+B189+B192+B195+B198</f>
        <v>0</v>
      </c>
      <c r="C201" s="119">
        <f t="shared" ref="C201" si="119">C40+C108+C137+C144+C152+C170+C173+C183+C186+C189+C192+C195+C198</f>
        <v>0</v>
      </c>
      <c r="D201" s="119">
        <f>D40+D108+D137+D144+D152+D170+D173+D183+D186+D189+D192+D195+D198</f>
        <v>0</v>
      </c>
      <c r="E201" s="119">
        <f t="shared" ref="E201" si="120">E40+E108+E137+E144+E152+E170+E173+E183+E186+E189+E192+E195+E198</f>
        <v>0</v>
      </c>
      <c r="F201" s="119">
        <f>F40+F108+F137+F144+F152+F170+F173+F183+F186+F189+F192+F195+F198</f>
        <v>0</v>
      </c>
      <c r="G201" s="119">
        <f t="shared" ref="G201" si="121">G40+G108+G137+G144+G152+G170+G173+G183+G186+G189+G192+G195+G198</f>
        <v>0</v>
      </c>
      <c r="H201" s="119">
        <f>H40+H108+H137+H144+H152+H170+H173+H183+H186+H189+H192+H195+H198</f>
        <v>0</v>
      </c>
      <c r="I201" s="119">
        <f t="shared" ref="I201" si="122">I40+I108+I137+I144+I152+I170+I173+I183+I186+I189+I192+I195+I198</f>
        <v>0</v>
      </c>
      <c r="J201" s="119">
        <f>J40+J108+J137+J144+J152+J170+J173+J183+J186+J189+J192+J195+J198</f>
        <v>0</v>
      </c>
      <c r="K201" s="119">
        <f t="shared" ref="K201:L201" si="123">K40+K108+K137+K144+K152+K170+K173+K183+K186+K189+K192+K195+K198</f>
        <v>0</v>
      </c>
      <c r="L201" s="119">
        <f t="shared" si="123"/>
        <v>0</v>
      </c>
      <c r="M201" s="238">
        <f>N201-SUM(B201:L201)</f>
        <v>0</v>
      </c>
      <c r="N201" s="239">
        <f>'[1]D3-Capex'!I167</f>
        <v>0</v>
      </c>
      <c r="O201" s="240">
        <f>'[1]D3-Capex'!J167</f>
        <v>0</v>
      </c>
      <c r="P201" s="241"/>
    </row>
    <row r="203" spans="1:16" x14ac:dyDescent="0.25">
      <c r="A203" s="90" t="s">
        <v>278</v>
      </c>
    </row>
    <row r="204" spans="1:16" x14ac:dyDescent="0.25">
      <c r="A204" s="242" t="s">
        <v>279</v>
      </c>
      <c r="B204" s="243"/>
      <c r="C204" s="244"/>
      <c r="D204" s="244"/>
      <c r="E204" s="244"/>
      <c r="F204" s="244"/>
      <c r="G204" s="244"/>
      <c r="H204" s="244"/>
      <c r="I204" s="244"/>
      <c r="J204" s="244"/>
      <c r="K204" s="244"/>
      <c r="L204" s="244"/>
      <c r="M204" s="245"/>
      <c r="N204" s="246"/>
      <c r="O204" s="244"/>
      <c r="P204" s="245"/>
    </row>
    <row r="205" spans="1:16" x14ac:dyDescent="0.25">
      <c r="A205" s="142" t="s">
        <v>248</v>
      </c>
      <c r="B205" s="233"/>
      <c r="C205" s="234"/>
      <c r="D205" s="234"/>
      <c r="E205" s="234"/>
      <c r="F205" s="234"/>
      <c r="G205" s="234"/>
      <c r="H205" s="234"/>
      <c r="I205" s="234"/>
      <c r="J205" s="234"/>
      <c r="K205" s="234"/>
      <c r="L205" s="234"/>
      <c r="M205" s="45">
        <f t="shared" ref="M205:M211" si="124">N205-SUM(B205:L205)</f>
        <v>0</v>
      </c>
      <c r="N205" s="140">
        <f>'[1]D5-CFlow'!I6</f>
        <v>0</v>
      </c>
      <c r="O205" s="44">
        <f>'[1]D5-CFlow'!J6</f>
        <v>0</v>
      </c>
      <c r="P205" s="141"/>
    </row>
    <row r="206" spans="1:16" x14ac:dyDescent="0.25">
      <c r="A206" s="142" t="s">
        <v>280</v>
      </c>
      <c r="B206" s="233"/>
      <c r="C206" s="234"/>
      <c r="D206" s="234"/>
      <c r="E206" s="234"/>
      <c r="F206" s="234"/>
      <c r="G206" s="234"/>
      <c r="H206" s="234"/>
      <c r="I206" s="234"/>
      <c r="J206" s="234"/>
      <c r="K206" s="234"/>
      <c r="L206" s="234"/>
      <c r="M206" s="45">
        <f t="shared" si="124"/>
        <v>0</v>
      </c>
      <c r="N206" s="140">
        <f>'[1]D5-CFlow'!I7</f>
        <v>0</v>
      </c>
      <c r="O206" s="44">
        <f>'[1]D5-CFlow'!J7</f>
        <v>0</v>
      </c>
      <c r="P206" s="141"/>
    </row>
    <row r="207" spans="1:16" x14ac:dyDescent="0.25">
      <c r="A207" s="142" t="s">
        <v>261</v>
      </c>
      <c r="B207" s="233"/>
      <c r="C207" s="234"/>
      <c r="D207" s="234"/>
      <c r="E207" s="234"/>
      <c r="F207" s="234"/>
      <c r="G207" s="234"/>
      <c r="H207" s="234"/>
      <c r="I207" s="234"/>
      <c r="J207" s="234"/>
      <c r="K207" s="234"/>
      <c r="L207" s="234"/>
      <c r="M207" s="45">
        <f t="shared" si="124"/>
        <v>0</v>
      </c>
      <c r="N207" s="140">
        <f>'[1]D5-CFlow'!I8</f>
        <v>0</v>
      </c>
      <c r="O207" s="44">
        <f>'[1]D5-CFlow'!J8</f>
        <v>0</v>
      </c>
      <c r="P207" s="141"/>
    </row>
    <row r="208" spans="1:16" x14ac:dyDescent="0.25">
      <c r="A208" s="142" t="s">
        <v>281</v>
      </c>
      <c r="B208" s="233"/>
      <c r="C208" s="234"/>
      <c r="D208" s="234"/>
      <c r="E208" s="234"/>
      <c r="F208" s="234"/>
      <c r="G208" s="234"/>
      <c r="H208" s="234"/>
      <c r="I208" s="234"/>
      <c r="J208" s="234"/>
      <c r="K208" s="234"/>
      <c r="L208" s="234"/>
      <c r="M208" s="45">
        <f t="shared" si="124"/>
        <v>0</v>
      </c>
      <c r="N208" s="140">
        <f>'[1]D5-CFlow'!I9</f>
        <v>0</v>
      </c>
      <c r="O208" s="44">
        <f>'[1]D5-CFlow'!J9</f>
        <v>0</v>
      </c>
      <c r="P208" s="141"/>
    </row>
    <row r="209" spans="1:16" x14ac:dyDescent="0.25">
      <c r="A209" s="142" t="s">
        <v>282</v>
      </c>
      <c r="B209" s="233"/>
      <c r="C209" s="234"/>
      <c r="D209" s="234"/>
      <c r="E209" s="234"/>
      <c r="F209" s="234"/>
      <c r="G209" s="234"/>
      <c r="H209" s="234"/>
      <c r="I209" s="234"/>
      <c r="J209" s="234"/>
      <c r="K209" s="234"/>
      <c r="L209" s="234"/>
      <c r="M209" s="45">
        <f t="shared" si="124"/>
        <v>0</v>
      </c>
      <c r="N209" s="140">
        <f>'[1]D5-CFlow'!I10</f>
        <v>0</v>
      </c>
      <c r="O209" s="44">
        <f>'[1]D5-CFlow'!J10</f>
        <v>0</v>
      </c>
      <c r="P209" s="141"/>
    </row>
    <row r="210" spans="1:16" x14ac:dyDescent="0.25">
      <c r="A210" s="142" t="s">
        <v>283</v>
      </c>
      <c r="B210" s="233"/>
      <c r="C210" s="234"/>
      <c r="D210" s="234"/>
      <c r="E210" s="234"/>
      <c r="F210" s="234"/>
      <c r="G210" s="234"/>
      <c r="H210" s="234"/>
      <c r="I210" s="234"/>
      <c r="J210" s="234"/>
      <c r="K210" s="234"/>
      <c r="L210" s="234"/>
      <c r="M210" s="45">
        <f t="shared" si="124"/>
        <v>0</v>
      </c>
      <c r="N210" s="140">
        <f>'[1]D5-CFlow'!I11</f>
        <v>0</v>
      </c>
      <c r="O210" s="44">
        <f>'[1]D5-CFlow'!J11</f>
        <v>0</v>
      </c>
      <c r="P210" s="141"/>
    </row>
    <row r="211" spans="1:16" x14ac:dyDescent="0.25">
      <c r="A211" s="142" t="s">
        <v>284</v>
      </c>
      <c r="B211" s="233"/>
      <c r="C211" s="234"/>
      <c r="D211" s="234"/>
      <c r="E211" s="234"/>
      <c r="F211" s="234"/>
      <c r="G211" s="234"/>
      <c r="H211" s="234"/>
      <c r="I211" s="234"/>
      <c r="J211" s="234"/>
      <c r="K211" s="234"/>
      <c r="L211" s="234"/>
      <c r="M211" s="45">
        <f t="shared" si="124"/>
        <v>0</v>
      </c>
      <c r="N211" s="140">
        <f>'[1]D5-CFlow'!I12</f>
        <v>0</v>
      </c>
      <c r="O211" s="44">
        <f>'[1]D5-CFlow'!J12</f>
        <v>0</v>
      </c>
      <c r="P211" s="141"/>
    </row>
    <row r="212" spans="1:16" x14ac:dyDescent="0.25">
      <c r="A212" s="90" t="s">
        <v>285</v>
      </c>
      <c r="B212" s="140"/>
      <c r="C212" s="44"/>
      <c r="D212" s="44"/>
      <c r="E212" s="44"/>
      <c r="F212" s="44"/>
      <c r="G212" s="44"/>
      <c r="H212" s="44"/>
      <c r="I212" s="44"/>
      <c r="J212" s="44"/>
      <c r="K212" s="44"/>
      <c r="L212" s="44"/>
      <c r="M212" s="45"/>
      <c r="N212" s="140"/>
      <c r="O212" s="44"/>
      <c r="P212" s="141"/>
    </row>
    <row r="213" spans="1:16" x14ac:dyDescent="0.25">
      <c r="A213" s="142" t="s">
        <v>286</v>
      </c>
      <c r="B213" s="233"/>
      <c r="C213" s="234"/>
      <c r="D213" s="234"/>
      <c r="E213" s="234"/>
      <c r="F213" s="234"/>
      <c r="G213" s="234"/>
      <c r="H213" s="234"/>
      <c r="I213" s="234"/>
      <c r="J213" s="234"/>
      <c r="K213" s="234"/>
      <c r="L213" s="234"/>
      <c r="M213" s="45">
        <f>N213-SUM(B213:L213)</f>
        <v>0</v>
      </c>
      <c r="N213" s="140">
        <f>'[1]D5-CFlow'!I14</f>
        <v>0</v>
      </c>
      <c r="O213" s="44">
        <f>'[1]D5-CFlow'!J14</f>
        <v>0</v>
      </c>
      <c r="P213" s="141"/>
    </row>
    <row r="214" spans="1:16" x14ac:dyDescent="0.25">
      <c r="A214" s="142" t="s">
        <v>269</v>
      </c>
      <c r="B214" s="233"/>
      <c r="C214" s="234"/>
      <c r="D214" s="234"/>
      <c r="E214" s="234"/>
      <c r="F214" s="234"/>
      <c r="G214" s="234"/>
      <c r="H214" s="234"/>
      <c r="I214" s="234"/>
      <c r="J214" s="234"/>
      <c r="K214" s="234"/>
      <c r="L214" s="234"/>
      <c r="M214" s="45">
        <f>N214-SUM(B214:L214)</f>
        <v>0</v>
      </c>
      <c r="N214" s="140">
        <f>'[1]D5-CFlow'!I15</f>
        <v>0</v>
      </c>
      <c r="O214" s="44">
        <f>'[1]D5-CFlow'!J15</f>
        <v>0</v>
      </c>
      <c r="P214" s="141"/>
    </row>
    <row r="215" spans="1:16" x14ac:dyDescent="0.25">
      <c r="A215" s="142" t="s">
        <v>287</v>
      </c>
      <c r="B215" s="233"/>
      <c r="C215" s="234"/>
      <c r="D215" s="234"/>
      <c r="E215" s="234"/>
      <c r="F215" s="234"/>
      <c r="G215" s="234"/>
      <c r="H215" s="234"/>
      <c r="I215" s="234"/>
      <c r="J215" s="234"/>
      <c r="K215" s="234"/>
      <c r="L215" s="234"/>
      <c r="M215" s="45">
        <f>N215-SUM(B215:L215)</f>
        <v>0</v>
      </c>
      <c r="N215" s="140">
        <f>'[1]D5-CFlow'!I16</f>
        <v>0</v>
      </c>
      <c r="O215" s="44">
        <f>'[1]D5-CFlow'!J16</f>
        <v>0</v>
      </c>
      <c r="P215" s="141"/>
    </row>
    <row r="216" spans="1:16" x14ac:dyDescent="0.25">
      <c r="A216" s="142" t="s">
        <v>288</v>
      </c>
      <c r="B216" s="233"/>
      <c r="C216" s="234"/>
      <c r="D216" s="234"/>
      <c r="E216" s="234"/>
      <c r="F216" s="234"/>
      <c r="G216" s="234"/>
      <c r="H216" s="234"/>
      <c r="I216" s="234"/>
      <c r="J216" s="234"/>
      <c r="K216" s="234"/>
      <c r="L216" s="234"/>
      <c r="M216" s="45">
        <f>N216-SUM(B216:L216)</f>
        <v>0</v>
      </c>
      <c r="N216" s="140">
        <f>'[1]D5-CFlow'!I17</f>
        <v>0</v>
      </c>
      <c r="O216" s="44">
        <f>'[1]D5-CFlow'!J17</f>
        <v>0</v>
      </c>
      <c r="P216" s="141"/>
    </row>
    <row r="217" spans="1:16" x14ac:dyDescent="0.25">
      <c r="A217" s="236" t="s">
        <v>289</v>
      </c>
      <c r="B217" s="74">
        <f t="shared" ref="B217:L217" si="125">SUM(B205:B211)+SUM(B213:B216)</f>
        <v>0</v>
      </c>
      <c r="C217" s="72">
        <f t="shared" si="125"/>
        <v>0</v>
      </c>
      <c r="D217" s="72">
        <f t="shared" si="125"/>
        <v>0</v>
      </c>
      <c r="E217" s="72">
        <f t="shared" si="125"/>
        <v>0</v>
      </c>
      <c r="F217" s="72">
        <f t="shared" si="125"/>
        <v>0</v>
      </c>
      <c r="G217" s="72">
        <f t="shared" si="125"/>
        <v>0</v>
      </c>
      <c r="H217" s="72">
        <f t="shared" si="125"/>
        <v>0</v>
      </c>
      <c r="I217" s="72">
        <f t="shared" si="125"/>
        <v>0</v>
      </c>
      <c r="J217" s="72">
        <f t="shared" si="125"/>
        <v>0</v>
      </c>
      <c r="K217" s="72">
        <f t="shared" si="125"/>
        <v>0</v>
      </c>
      <c r="L217" s="72">
        <f t="shared" si="125"/>
        <v>0</v>
      </c>
      <c r="M217" s="247">
        <f>N217-SUM(B217:L217)</f>
        <v>0</v>
      </c>
      <c r="N217" s="248">
        <f>'[1]D5-CFlow'!I18</f>
        <v>0</v>
      </c>
      <c r="O217" s="249">
        <f>'[1]D5-CFlow'!J18</f>
        <v>0</v>
      </c>
      <c r="P217" s="250"/>
    </row>
    <row r="218" spans="1:16" x14ac:dyDescent="0.25">
      <c r="A218" s="109"/>
      <c r="B218" s="140"/>
      <c r="C218" s="44"/>
      <c r="D218" s="44"/>
      <c r="E218" s="44"/>
      <c r="F218" s="44"/>
      <c r="G218" s="44"/>
      <c r="H218" s="44"/>
      <c r="I218" s="44"/>
      <c r="J218" s="44"/>
      <c r="K218" s="44"/>
      <c r="L218" s="44"/>
      <c r="M218" s="45"/>
      <c r="N218" s="140"/>
      <c r="O218" s="44"/>
      <c r="P218" s="141"/>
    </row>
    <row r="219" spans="1:16" x14ac:dyDescent="0.25">
      <c r="A219" s="90" t="s">
        <v>290</v>
      </c>
      <c r="B219" s="140"/>
      <c r="C219" s="44"/>
      <c r="D219" s="44"/>
      <c r="E219" s="44"/>
      <c r="F219" s="44"/>
      <c r="G219" s="44"/>
      <c r="H219" s="44"/>
      <c r="I219" s="44"/>
      <c r="J219" s="44"/>
      <c r="K219" s="44"/>
      <c r="L219" s="44"/>
      <c r="M219" s="45"/>
      <c r="N219" s="140"/>
      <c r="O219" s="44"/>
      <c r="P219" s="141"/>
    </row>
    <row r="220" spans="1:16" x14ac:dyDescent="0.25">
      <c r="A220" s="90" t="s">
        <v>279</v>
      </c>
      <c r="B220" s="140"/>
      <c r="C220" s="44"/>
      <c r="D220" s="44"/>
      <c r="E220" s="44"/>
      <c r="F220" s="44"/>
      <c r="G220" s="44"/>
      <c r="H220" s="44"/>
      <c r="I220" s="44"/>
      <c r="J220" s="44"/>
      <c r="K220" s="44"/>
      <c r="L220" s="44"/>
      <c r="M220" s="45"/>
      <c r="N220" s="140"/>
      <c r="O220" s="44"/>
      <c r="P220" s="141"/>
    </row>
    <row r="221" spans="1:16" x14ac:dyDescent="0.25">
      <c r="A221" s="142" t="s">
        <v>291</v>
      </c>
      <c r="B221" s="233"/>
      <c r="C221" s="234"/>
      <c r="D221" s="234"/>
      <c r="E221" s="234"/>
      <c r="F221" s="234"/>
      <c r="G221" s="234"/>
      <c r="H221" s="234"/>
      <c r="I221" s="234"/>
      <c r="J221" s="234"/>
      <c r="K221" s="234"/>
      <c r="L221" s="234"/>
      <c r="M221" s="45">
        <f>N221-SUM(B221:L221)</f>
        <v>0</v>
      </c>
      <c r="N221" s="140">
        <f>'[1]D5-CFlow'!I22</f>
        <v>0</v>
      </c>
      <c r="O221" s="44">
        <f>'[1]D5-CFlow'!J22</f>
        <v>0</v>
      </c>
      <c r="P221" s="141"/>
    </row>
    <row r="222" spans="1:16" x14ac:dyDescent="0.25">
      <c r="A222" s="142" t="s">
        <v>292</v>
      </c>
      <c r="B222" s="233"/>
      <c r="C222" s="234"/>
      <c r="D222" s="234"/>
      <c r="E222" s="234"/>
      <c r="F222" s="234"/>
      <c r="G222" s="234"/>
      <c r="H222" s="234"/>
      <c r="I222" s="234"/>
      <c r="J222" s="234"/>
      <c r="K222" s="234"/>
      <c r="L222" s="234"/>
      <c r="M222" s="45">
        <f>N222-SUM(B222:L222)</f>
        <v>0</v>
      </c>
      <c r="N222" s="140">
        <f>'[1]D5-CFlow'!I23</f>
        <v>0</v>
      </c>
      <c r="O222" s="44">
        <f>'[1]D5-CFlow'!J23</f>
        <v>0</v>
      </c>
      <c r="P222" s="141"/>
    </row>
    <row r="223" spans="1:16" x14ac:dyDescent="0.25">
      <c r="A223" s="142" t="s">
        <v>293</v>
      </c>
      <c r="B223" s="233"/>
      <c r="C223" s="234"/>
      <c r="D223" s="234"/>
      <c r="E223" s="234"/>
      <c r="F223" s="234"/>
      <c r="G223" s="234"/>
      <c r="H223" s="234"/>
      <c r="I223" s="234"/>
      <c r="J223" s="234"/>
      <c r="K223" s="234"/>
      <c r="L223" s="234"/>
      <c r="M223" s="45">
        <f>N223-SUM(B223:L223)</f>
        <v>0</v>
      </c>
      <c r="N223" s="140">
        <f>'[1]D5-CFlow'!I24</f>
        <v>0</v>
      </c>
      <c r="O223" s="44">
        <f>'[1]D5-CFlow'!J24</f>
        <v>0</v>
      </c>
      <c r="P223" s="141"/>
    </row>
    <row r="224" spans="1:16" x14ac:dyDescent="0.25">
      <c r="A224" s="142" t="s">
        <v>294</v>
      </c>
      <c r="B224" s="233"/>
      <c r="C224" s="234"/>
      <c r="D224" s="234"/>
      <c r="E224" s="234"/>
      <c r="F224" s="234"/>
      <c r="G224" s="234"/>
      <c r="H224" s="234"/>
      <c r="I224" s="234"/>
      <c r="J224" s="234"/>
      <c r="K224" s="234"/>
      <c r="L224" s="234"/>
      <c r="M224" s="45">
        <f>N224-SUM(B224:L224)</f>
        <v>0</v>
      </c>
      <c r="N224" s="140">
        <f>'[1]D5-CFlow'!I25</f>
        <v>0</v>
      </c>
      <c r="O224" s="44">
        <f>'[1]D5-CFlow'!J25</f>
        <v>0</v>
      </c>
      <c r="P224" s="141"/>
    </row>
    <row r="225" spans="1:16" x14ac:dyDescent="0.25">
      <c r="A225" s="90" t="s">
        <v>285</v>
      </c>
      <c r="B225" s="140"/>
      <c r="C225" s="44"/>
      <c r="D225" s="44"/>
      <c r="E225" s="44"/>
      <c r="F225" s="44"/>
      <c r="G225" s="44"/>
      <c r="H225" s="44"/>
      <c r="I225" s="44"/>
      <c r="J225" s="44"/>
      <c r="K225" s="44"/>
      <c r="L225" s="44"/>
      <c r="M225" s="45"/>
      <c r="N225" s="140"/>
      <c r="O225" s="44"/>
      <c r="P225" s="141"/>
    </row>
    <row r="226" spans="1:16" x14ac:dyDescent="0.25">
      <c r="A226" s="142" t="s">
        <v>295</v>
      </c>
      <c r="B226" s="233"/>
      <c r="C226" s="234"/>
      <c r="D226" s="234"/>
      <c r="E226" s="234"/>
      <c r="F226" s="234"/>
      <c r="G226" s="234"/>
      <c r="H226" s="234"/>
      <c r="I226" s="234"/>
      <c r="J226" s="234"/>
      <c r="K226" s="234"/>
      <c r="L226" s="234"/>
      <c r="M226" s="45">
        <f>N226-SUM(B226:L226)</f>
        <v>0</v>
      </c>
      <c r="N226" s="140">
        <f>'[1]D5-CFlow'!I27</f>
        <v>0</v>
      </c>
      <c r="O226" s="44">
        <f>'[1]D5-CFlow'!J27</f>
        <v>0</v>
      </c>
      <c r="P226" s="141"/>
    </row>
    <row r="227" spans="1:16" x14ac:dyDescent="0.25">
      <c r="A227" s="236" t="s">
        <v>296</v>
      </c>
      <c r="B227" s="74">
        <f t="shared" ref="B227:L227" si="126">SUM(B221:B224)+B226</f>
        <v>0</v>
      </c>
      <c r="C227" s="72">
        <f t="shared" si="126"/>
        <v>0</v>
      </c>
      <c r="D227" s="72">
        <f t="shared" si="126"/>
        <v>0</v>
      </c>
      <c r="E227" s="72">
        <f t="shared" si="126"/>
        <v>0</v>
      </c>
      <c r="F227" s="72">
        <f t="shared" si="126"/>
        <v>0</v>
      </c>
      <c r="G227" s="72">
        <f t="shared" si="126"/>
        <v>0</v>
      </c>
      <c r="H227" s="72">
        <f t="shared" si="126"/>
        <v>0</v>
      </c>
      <c r="I227" s="72">
        <f t="shared" si="126"/>
        <v>0</v>
      </c>
      <c r="J227" s="72">
        <f t="shared" si="126"/>
        <v>0</v>
      </c>
      <c r="K227" s="72">
        <f t="shared" si="126"/>
        <v>0</v>
      </c>
      <c r="L227" s="72">
        <f t="shared" si="126"/>
        <v>0</v>
      </c>
      <c r="M227" s="247">
        <f>N227-SUM(B227:L227)</f>
        <v>0</v>
      </c>
      <c r="N227" s="248">
        <f>'[1]D5-CFlow'!I28</f>
        <v>0</v>
      </c>
      <c r="O227" s="249">
        <f>'[1]D5-CFlow'!J28</f>
        <v>0</v>
      </c>
      <c r="P227" s="250"/>
    </row>
    <row r="228" spans="1:16" x14ac:dyDescent="0.25">
      <c r="A228" s="109"/>
      <c r="B228" s="140"/>
      <c r="C228" s="44"/>
      <c r="D228" s="44"/>
      <c r="E228" s="44"/>
      <c r="F228" s="44"/>
      <c r="G228" s="44"/>
      <c r="H228" s="44"/>
      <c r="I228" s="44"/>
      <c r="J228" s="44"/>
      <c r="K228" s="44"/>
      <c r="L228" s="44"/>
      <c r="M228" s="45"/>
      <c r="N228" s="140"/>
      <c r="O228" s="44"/>
      <c r="P228" s="141"/>
    </row>
    <row r="229" spans="1:16" x14ac:dyDescent="0.25">
      <c r="A229" s="90" t="s">
        <v>297</v>
      </c>
      <c r="B229" s="140"/>
      <c r="C229" s="44"/>
      <c r="D229" s="44"/>
      <c r="E229" s="44"/>
      <c r="F229" s="44"/>
      <c r="G229" s="44"/>
      <c r="H229" s="44"/>
      <c r="I229" s="44"/>
      <c r="J229" s="44"/>
      <c r="K229" s="44"/>
      <c r="L229" s="44"/>
      <c r="M229" s="45"/>
      <c r="N229" s="140"/>
      <c r="O229" s="44"/>
      <c r="P229" s="141"/>
    </row>
    <row r="230" spans="1:16" x14ac:dyDescent="0.25">
      <c r="A230" s="90" t="s">
        <v>279</v>
      </c>
      <c r="B230" s="140"/>
      <c r="C230" s="44"/>
      <c r="D230" s="44"/>
      <c r="E230" s="44"/>
      <c r="F230" s="44"/>
      <c r="G230" s="44"/>
      <c r="H230" s="44"/>
      <c r="I230" s="44"/>
      <c r="J230" s="44"/>
      <c r="K230" s="44"/>
      <c r="L230" s="44"/>
      <c r="M230" s="45"/>
      <c r="N230" s="140"/>
      <c r="O230" s="44"/>
      <c r="P230" s="141"/>
    </row>
    <row r="231" spans="1:16" x14ac:dyDescent="0.25">
      <c r="A231" s="142" t="s">
        <v>298</v>
      </c>
      <c r="B231" s="233"/>
      <c r="C231" s="234"/>
      <c r="D231" s="234"/>
      <c r="E231" s="234"/>
      <c r="F231" s="234"/>
      <c r="G231" s="234"/>
      <c r="H231" s="234"/>
      <c r="I231" s="234"/>
      <c r="J231" s="234"/>
      <c r="K231" s="234"/>
      <c r="L231" s="234"/>
      <c r="M231" s="45">
        <f>N231-SUM(B231:L231)</f>
        <v>0</v>
      </c>
      <c r="N231" s="140">
        <f>'[1]D5-CFlow'!I32</f>
        <v>0</v>
      </c>
      <c r="O231" s="44">
        <f>'[1]D5-CFlow'!J32</f>
        <v>0</v>
      </c>
      <c r="P231" s="141"/>
    </row>
    <row r="232" spans="1:16" x14ac:dyDescent="0.25">
      <c r="A232" s="142" t="s">
        <v>299</v>
      </c>
      <c r="B232" s="233"/>
      <c r="C232" s="234"/>
      <c r="D232" s="234"/>
      <c r="E232" s="234"/>
      <c r="F232" s="234"/>
      <c r="G232" s="234"/>
      <c r="H232" s="234"/>
      <c r="I232" s="234"/>
      <c r="J232" s="234"/>
      <c r="K232" s="234"/>
      <c r="L232" s="234"/>
      <c r="M232" s="45">
        <f>N232-SUM(B232:L232)</f>
        <v>0</v>
      </c>
      <c r="N232" s="140">
        <f>'[1]D5-CFlow'!I33</f>
        <v>0</v>
      </c>
      <c r="O232" s="44">
        <f>'[1]D5-CFlow'!J33</f>
        <v>0</v>
      </c>
      <c r="P232" s="141"/>
    </row>
    <row r="233" spans="1:16" x14ac:dyDescent="0.25">
      <c r="A233" s="142" t="s">
        <v>300</v>
      </c>
      <c r="B233" s="233"/>
      <c r="C233" s="234"/>
      <c r="D233" s="234"/>
      <c r="E233" s="234"/>
      <c r="F233" s="234"/>
      <c r="G233" s="234"/>
      <c r="H233" s="234"/>
      <c r="I233" s="234"/>
      <c r="J233" s="234"/>
      <c r="K233" s="234"/>
      <c r="L233" s="234"/>
      <c r="M233" s="45">
        <f>N233-SUM(B233:L233)</f>
        <v>0</v>
      </c>
      <c r="N233" s="140">
        <f>'[1]D5-CFlow'!I34</f>
        <v>0</v>
      </c>
      <c r="O233" s="44">
        <f>'[1]D5-CFlow'!J34</f>
        <v>0</v>
      </c>
      <c r="P233" s="141"/>
    </row>
    <row r="234" spans="1:16" x14ac:dyDescent="0.25">
      <c r="A234" s="90" t="s">
        <v>285</v>
      </c>
      <c r="B234" s="140"/>
      <c r="C234" s="44"/>
      <c r="D234" s="44"/>
      <c r="E234" s="44"/>
      <c r="F234" s="44"/>
      <c r="G234" s="44"/>
      <c r="H234" s="44"/>
      <c r="I234" s="44"/>
      <c r="J234" s="44"/>
      <c r="K234" s="44"/>
      <c r="L234" s="44"/>
      <c r="M234" s="45"/>
      <c r="N234" s="140"/>
      <c r="O234" s="44"/>
      <c r="P234" s="141"/>
    </row>
    <row r="235" spans="1:16" x14ac:dyDescent="0.25">
      <c r="A235" s="142" t="s">
        <v>301</v>
      </c>
      <c r="B235" s="233"/>
      <c r="C235" s="234"/>
      <c r="D235" s="234"/>
      <c r="E235" s="234"/>
      <c r="F235" s="234"/>
      <c r="G235" s="234"/>
      <c r="H235" s="234"/>
      <c r="I235" s="234"/>
      <c r="J235" s="234"/>
      <c r="K235" s="234"/>
      <c r="L235" s="234"/>
      <c r="M235" s="45">
        <f>N235-SUM(B235:L235)</f>
        <v>0</v>
      </c>
      <c r="N235" s="140">
        <f>'[1]D5-CFlow'!I36</f>
        <v>0</v>
      </c>
      <c r="O235" s="44">
        <f>'[1]D5-CFlow'!J36</f>
        <v>0</v>
      </c>
      <c r="P235" s="141"/>
    </row>
    <row r="236" spans="1:16" x14ac:dyDescent="0.25">
      <c r="A236" s="236" t="s">
        <v>302</v>
      </c>
      <c r="B236" s="74">
        <f t="shared" ref="B236:L236" si="127">SUM(B230:B233)+B235</f>
        <v>0</v>
      </c>
      <c r="C236" s="72">
        <f t="shared" si="127"/>
        <v>0</v>
      </c>
      <c r="D236" s="72">
        <f t="shared" si="127"/>
        <v>0</v>
      </c>
      <c r="E236" s="72">
        <f t="shared" si="127"/>
        <v>0</v>
      </c>
      <c r="F236" s="72">
        <f t="shared" si="127"/>
        <v>0</v>
      </c>
      <c r="G236" s="72">
        <f t="shared" si="127"/>
        <v>0</v>
      </c>
      <c r="H236" s="72">
        <f t="shared" si="127"/>
        <v>0</v>
      </c>
      <c r="I236" s="72">
        <f t="shared" si="127"/>
        <v>0</v>
      </c>
      <c r="J236" s="72">
        <f t="shared" si="127"/>
        <v>0</v>
      </c>
      <c r="K236" s="72">
        <f t="shared" si="127"/>
        <v>0</v>
      </c>
      <c r="L236" s="72">
        <f t="shared" si="127"/>
        <v>0</v>
      </c>
      <c r="M236" s="247">
        <f>N236-SUM(B236:L236)</f>
        <v>0</v>
      </c>
      <c r="N236" s="248">
        <f>'[1]D5-CFlow'!I37</f>
        <v>0</v>
      </c>
      <c r="O236" s="249">
        <f>'[1]D5-CFlow'!J37</f>
        <v>0</v>
      </c>
      <c r="P236" s="250"/>
    </row>
    <row r="237" spans="1:16" x14ac:dyDescent="0.25">
      <c r="A237" s="109"/>
      <c r="B237" s="140"/>
      <c r="C237" s="44"/>
      <c r="D237" s="44"/>
      <c r="E237" s="44"/>
      <c r="F237" s="44"/>
      <c r="G237" s="44"/>
      <c r="H237" s="44"/>
      <c r="I237" s="44"/>
      <c r="J237" s="44"/>
      <c r="K237" s="44"/>
      <c r="L237" s="44"/>
      <c r="M237" s="45"/>
      <c r="N237" s="140"/>
      <c r="O237" s="44"/>
      <c r="P237" s="141"/>
    </row>
    <row r="238" spans="1:16" x14ac:dyDescent="0.25">
      <c r="A238" s="251" t="s">
        <v>303</v>
      </c>
      <c r="B238" s="252">
        <f t="shared" ref="B238:L238" si="128">B217+B227+B236</f>
        <v>0</v>
      </c>
      <c r="C238" s="253">
        <f t="shared" si="128"/>
        <v>0</v>
      </c>
      <c r="D238" s="253">
        <f t="shared" si="128"/>
        <v>0</v>
      </c>
      <c r="E238" s="253">
        <f t="shared" si="128"/>
        <v>0</v>
      </c>
      <c r="F238" s="253">
        <f t="shared" si="128"/>
        <v>0</v>
      </c>
      <c r="G238" s="253">
        <f t="shared" si="128"/>
        <v>0</v>
      </c>
      <c r="H238" s="253">
        <f t="shared" si="128"/>
        <v>0</v>
      </c>
      <c r="I238" s="253">
        <f t="shared" si="128"/>
        <v>0</v>
      </c>
      <c r="J238" s="253">
        <f t="shared" si="128"/>
        <v>0</v>
      </c>
      <c r="K238" s="253">
        <f t="shared" si="128"/>
        <v>0</v>
      </c>
      <c r="L238" s="253">
        <f t="shared" si="128"/>
        <v>0</v>
      </c>
      <c r="M238" s="45">
        <f>N238-SUM(B238:L238)</f>
        <v>0</v>
      </c>
      <c r="N238" s="140">
        <f>'[1]D5-CFlow'!I39</f>
        <v>0</v>
      </c>
      <c r="O238" s="44">
        <f>'[1]D5-CFlow'!J39</f>
        <v>0</v>
      </c>
      <c r="P238" s="141"/>
    </row>
    <row r="239" spans="1:16" x14ac:dyDescent="0.25">
      <c r="A239" s="142" t="s">
        <v>304</v>
      </c>
      <c r="B239" s="254"/>
      <c r="C239" s="114">
        <f t="shared" ref="C239:K239" si="129">B240</f>
        <v>0</v>
      </c>
      <c r="D239" s="114">
        <f t="shared" si="129"/>
        <v>0</v>
      </c>
      <c r="E239" s="114">
        <f t="shared" si="129"/>
        <v>0</v>
      </c>
      <c r="F239" s="114">
        <f t="shared" si="129"/>
        <v>0</v>
      </c>
      <c r="G239" s="114">
        <f t="shared" si="129"/>
        <v>0</v>
      </c>
      <c r="H239" s="114">
        <f t="shared" si="129"/>
        <v>0</v>
      </c>
      <c r="I239" s="114">
        <f t="shared" si="129"/>
        <v>0</v>
      </c>
      <c r="J239" s="114">
        <f t="shared" si="129"/>
        <v>0</v>
      </c>
      <c r="K239" s="114">
        <f t="shared" si="129"/>
        <v>0</v>
      </c>
      <c r="L239" s="114">
        <f>K240</f>
        <v>0</v>
      </c>
      <c r="M239" s="143">
        <f>N239-SUM(B239:L239)</f>
        <v>0</v>
      </c>
      <c r="N239" s="144">
        <f>'[1]D5-CFlow'!I40</f>
        <v>0</v>
      </c>
      <c r="O239" s="110">
        <f>'[1]D5-CFlow'!J40</f>
        <v>0</v>
      </c>
      <c r="P239" s="145"/>
    </row>
    <row r="240" spans="1:16" x14ac:dyDescent="0.25">
      <c r="A240" s="255" t="s">
        <v>305</v>
      </c>
      <c r="B240" s="256">
        <f t="shared" ref="B240:L240" si="130">B238+B239</f>
        <v>0</v>
      </c>
      <c r="C240" s="257">
        <f t="shared" si="130"/>
        <v>0</v>
      </c>
      <c r="D240" s="257">
        <f t="shared" si="130"/>
        <v>0</v>
      </c>
      <c r="E240" s="257">
        <f t="shared" si="130"/>
        <v>0</v>
      </c>
      <c r="F240" s="257">
        <f t="shared" si="130"/>
        <v>0</v>
      </c>
      <c r="G240" s="257">
        <f t="shared" si="130"/>
        <v>0</v>
      </c>
      <c r="H240" s="257">
        <f t="shared" si="130"/>
        <v>0</v>
      </c>
      <c r="I240" s="257">
        <f t="shared" si="130"/>
        <v>0</v>
      </c>
      <c r="J240" s="257">
        <f t="shared" si="130"/>
        <v>0</v>
      </c>
      <c r="K240" s="257">
        <f t="shared" si="130"/>
        <v>0</v>
      </c>
      <c r="L240" s="257">
        <f t="shared" si="130"/>
        <v>0</v>
      </c>
      <c r="M240" s="258">
        <f>N240-SUM(B240:L240)</f>
        <v>0</v>
      </c>
      <c r="N240" s="259">
        <f>'[1]D5-CFlow'!I41</f>
        <v>0</v>
      </c>
      <c r="O240" s="260">
        <f>'[1]D5-CFlow'!J41</f>
        <v>0</v>
      </c>
      <c r="P240" s="261"/>
    </row>
  </sheetData>
  <mergeCells count="4">
    <mergeCell ref="A2:A3"/>
    <mergeCell ref="N3:N4"/>
    <mergeCell ref="O3:O4"/>
    <mergeCell ref="P3:P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7B2A-6DBE-4CC1-8CAB-D734FF89B0C3}">
  <sheetPr codeName="Sheet1">
    <tabColor rgb="FF00B050"/>
  </sheetPr>
  <dimension ref="A1:W205"/>
  <sheetViews>
    <sheetView topLeftCell="A103" workbookViewId="0">
      <selection activeCell="A116" sqref="A116:XFD116"/>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595</v>
      </c>
    </row>
    <row r="2" spans="1:12" ht="25.5" x14ac:dyDescent="0.25">
      <c r="A2" s="224" t="str">
        <f>Vdesc</f>
        <v>Vote Description</v>
      </c>
      <c r="B2" s="308" t="str">
        <f>head27</f>
        <v>Ref</v>
      </c>
      <c r="C2" s="130" t="str">
        <f>'D2 FIN PERF'!C2</f>
        <v>2020/21</v>
      </c>
      <c r="D2" s="77" t="str">
        <f>'D2 FIN PERF'!D2</f>
        <v>2021/22</v>
      </c>
      <c r="E2" s="131" t="str">
        <f>'D2 FIN PERF'!E2</f>
        <v>2022/23</v>
      </c>
      <c r="F2" s="619" t="str">
        <f>'D2 FIN PERF'!F2</f>
        <v>Current year 2023/24</v>
      </c>
      <c r="G2" s="620"/>
      <c r="H2" s="621"/>
      <c r="I2" s="132" t="str">
        <f>Head3a</f>
        <v>Medium Term Revenue and Expenditure Framework</v>
      </c>
      <c r="J2" s="133"/>
      <c r="K2" s="134"/>
    </row>
    <row r="3" spans="1:12" ht="38.25" x14ac:dyDescent="0.25">
      <c r="A3" s="85" t="s">
        <v>7</v>
      </c>
      <c r="B3" s="310">
        <v>1</v>
      </c>
      <c r="C3" s="226" t="str">
        <f>Head5</f>
        <v>Audited Outcome</v>
      </c>
      <c r="D3" s="82" t="str">
        <f>Head5</f>
        <v>Audited Outcome</v>
      </c>
      <c r="E3" s="83" t="str">
        <f>Head5</f>
        <v>Audited Outcome</v>
      </c>
      <c r="F3" s="81" t="str">
        <f>Head6</f>
        <v>Original Budget</v>
      </c>
      <c r="G3" s="228" t="str">
        <f>Head7</f>
        <v>Adjusted Budget</v>
      </c>
      <c r="H3" s="83" t="str">
        <f>Head8</f>
        <v>Full Year Forecast</v>
      </c>
      <c r="I3" s="81" t="str">
        <f>'D2 FIN PERF'!I3</f>
        <v>Budget year  2024/25</v>
      </c>
      <c r="J3" s="228" t="str">
        <f>'D2 FIN PERF'!J3</f>
        <v>Budget year +1 2025/2026</v>
      </c>
      <c r="K3" s="83"/>
    </row>
    <row r="4" spans="1:12" ht="12.75" customHeight="1" x14ac:dyDescent="0.25">
      <c r="A4" s="93" t="s">
        <v>276</v>
      </c>
      <c r="B4" s="139"/>
      <c r="C4" s="140"/>
      <c r="D4" s="44"/>
      <c r="E4" s="141"/>
      <c r="F4" s="140"/>
      <c r="G4" s="44"/>
      <c r="H4" s="141"/>
      <c r="I4" s="140"/>
      <c r="J4" s="44"/>
      <c r="K4" s="141"/>
    </row>
    <row r="5" spans="1:12" ht="5.0999999999999996" customHeight="1" x14ac:dyDescent="0.25">
      <c r="A5" s="93"/>
      <c r="B5" s="139"/>
      <c r="C5" s="140"/>
      <c r="D5" s="44"/>
      <c r="E5" s="141"/>
      <c r="F5" s="140"/>
      <c r="G5" s="44"/>
      <c r="H5" s="141"/>
      <c r="I5" s="140"/>
      <c r="J5" s="44"/>
      <c r="K5" s="141"/>
    </row>
    <row r="6" spans="1:12" ht="13.35" customHeight="1" x14ac:dyDescent="0.25">
      <c r="A6" s="93" t="s">
        <v>51</v>
      </c>
      <c r="B6" s="91"/>
      <c r="C6" s="114">
        <f t="shared" ref="C6:K6" si="0">C7+C12+C16+C26+C37+C44+C52+C62+C68</f>
        <v>0</v>
      </c>
      <c r="D6" s="114">
        <f t="shared" si="0"/>
        <v>0</v>
      </c>
      <c r="E6" s="117">
        <f t="shared" si="0"/>
        <v>0</v>
      </c>
      <c r="F6" s="116">
        <f t="shared" si="0"/>
        <v>0</v>
      </c>
      <c r="G6" s="114">
        <f t="shared" si="0"/>
        <v>0</v>
      </c>
      <c r="H6" s="115">
        <f t="shared" si="0"/>
        <v>0</v>
      </c>
      <c r="I6" s="116">
        <f t="shared" si="0"/>
        <v>0</v>
      </c>
      <c r="J6" s="114">
        <f t="shared" si="0"/>
        <v>0</v>
      </c>
      <c r="K6" s="117">
        <f t="shared" si="0"/>
        <v>0</v>
      </c>
    </row>
    <row r="7" spans="1:12" s="146" customFormat="1" ht="13.35" customHeight="1" x14ac:dyDescent="0.25">
      <c r="A7" s="142" t="s">
        <v>52</v>
      </c>
      <c r="B7" s="91"/>
      <c r="C7" s="110">
        <f t="shared" ref="C7:K7" si="1">SUM(C8:C11)</f>
        <v>0</v>
      </c>
      <c r="D7" s="110">
        <f t="shared" si="1"/>
        <v>0</v>
      </c>
      <c r="E7" s="143">
        <f t="shared" si="1"/>
        <v>0</v>
      </c>
      <c r="F7" s="144">
        <f t="shared" si="1"/>
        <v>0</v>
      </c>
      <c r="G7" s="110">
        <f t="shared" si="1"/>
        <v>0</v>
      </c>
      <c r="H7" s="145">
        <f t="shared" si="1"/>
        <v>0</v>
      </c>
      <c r="I7" s="144">
        <f t="shared" si="1"/>
        <v>0</v>
      </c>
      <c r="J7" s="110">
        <f t="shared" si="1"/>
        <v>0</v>
      </c>
      <c r="K7" s="145">
        <f t="shared" si="1"/>
        <v>0</v>
      </c>
      <c r="L7" s="3"/>
    </row>
    <row r="8" spans="1:12" s="146" customFormat="1" ht="13.35" customHeight="1" x14ac:dyDescent="0.25">
      <c r="A8" s="147" t="s">
        <v>53</v>
      </c>
      <c r="B8" s="483"/>
      <c r="C8" s="45">
        <f>[1]SD7a!C8+[1]SD7b!C8++[1]SD7e!C8</f>
        <v>0</v>
      </c>
      <c r="D8" s="44">
        <f>[1]SD7a!D8+[1]SD7b!D8++[1]SD7e!D8</f>
        <v>0</v>
      </c>
      <c r="E8" s="149">
        <f>[1]SD7a!E8+[1]SD7b!E8++[1]SD7e!E8</f>
        <v>0</v>
      </c>
      <c r="F8" s="140">
        <f>[1]SD7a!F8+[1]SD7b!F8++[1]SD7e!F8</f>
        <v>0</v>
      </c>
      <c r="G8" s="44">
        <f>[1]SD7a!G8+[1]SD7b!G8++[1]SD7e!G8</f>
        <v>0</v>
      </c>
      <c r="H8" s="141">
        <f>[1]SD7a!H8+[1]SD7b!H8++[1]SD7e!H8</f>
        <v>0</v>
      </c>
      <c r="I8" s="140">
        <f>[1]SD7a!I8+[1]SD7b!I8++[1]SD7e!I8</f>
        <v>0</v>
      </c>
      <c r="J8" s="44">
        <f>[1]SD7a!J8+[1]SD7b!J8++[1]SD7e!J8</f>
        <v>0</v>
      </c>
      <c r="K8" s="141">
        <f>[1]SD7a!K8+[1]SD7b!K8++[1]SD7e!K8</f>
        <v>0</v>
      </c>
      <c r="L8" s="3"/>
    </row>
    <row r="9" spans="1:12" s="146" customFormat="1" ht="13.35" customHeight="1" x14ac:dyDescent="0.25">
      <c r="A9" s="147" t="s">
        <v>54</v>
      </c>
      <c r="B9" s="91"/>
      <c r="C9" s="45">
        <f>[1]SD7a!C9+[1]SD7b!C9++[1]SD7e!C9</f>
        <v>0</v>
      </c>
      <c r="D9" s="44">
        <f>[1]SD7a!D9+[1]SD7b!D9++[1]SD7e!D9</f>
        <v>0</v>
      </c>
      <c r="E9" s="149">
        <f>[1]SD7a!E9+[1]SD7b!E9++[1]SD7e!E9</f>
        <v>0</v>
      </c>
      <c r="F9" s="140">
        <f>[1]SD7a!F9+[1]SD7b!F9++[1]SD7e!F9</f>
        <v>0</v>
      </c>
      <c r="G9" s="44">
        <f>[1]SD7a!G9+[1]SD7b!G9++[1]SD7e!G9</f>
        <v>0</v>
      </c>
      <c r="H9" s="141">
        <f>[1]SD7a!H9+[1]SD7b!H9++[1]SD7e!H9</f>
        <v>0</v>
      </c>
      <c r="I9" s="140">
        <f>[1]SD7a!I9+[1]SD7b!I9++[1]SD7e!I9</f>
        <v>0</v>
      </c>
      <c r="J9" s="44">
        <f>[1]SD7a!J9+[1]SD7b!J9++[1]SD7e!J9</f>
        <v>0</v>
      </c>
      <c r="K9" s="141">
        <f>[1]SD7a!K9+[1]SD7b!K9++[1]SD7e!K9</f>
        <v>0</v>
      </c>
      <c r="L9" s="148"/>
    </row>
    <row r="10" spans="1:12" s="146" customFormat="1" ht="13.35" customHeight="1" x14ac:dyDescent="0.25">
      <c r="A10" s="147" t="s">
        <v>55</v>
      </c>
      <c r="B10" s="91"/>
      <c r="C10" s="45">
        <f>[1]SD7a!C10+[1]SD7b!C10++[1]SD7e!C10</f>
        <v>0</v>
      </c>
      <c r="D10" s="44">
        <f>[1]SD7a!D10+[1]SD7b!D10++[1]SD7e!D10</f>
        <v>0</v>
      </c>
      <c r="E10" s="149">
        <f>[1]SD7a!E10+[1]SD7b!E10++[1]SD7e!E10</f>
        <v>0</v>
      </c>
      <c r="F10" s="140">
        <f>[1]SD7a!F10+[1]SD7b!F10++[1]SD7e!F10</f>
        <v>0</v>
      </c>
      <c r="G10" s="44">
        <f>[1]SD7a!G10+[1]SD7b!G10++[1]SD7e!G10</f>
        <v>0</v>
      </c>
      <c r="H10" s="141">
        <f>[1]SD7a!H10+[1]SD7b!H10++[1]SD7e!H10</f>
        <v>0</v>
      </c>
      <c r="I10" s="140">
        <f>[1]SD7a!I10+[1]SD7b!I10++[1]SD7e!I10</f>
        <v>0</v>
      </c>
      <c r="J10" s="44">
        <f>[1]SD7a!J10+[1]SD7b!J10++[1]SD7e!J10</f>
        <v>0</v>
      </c>
      <c r="K10" s="141">
        <f>[1]SD7a!K10+[1]SD7b!K10++[1]SD7e!K10</f>
        <v>0</v>
      </c>
      <c r="L10" s="148"/>
    </row>
    <row r="11" spans="1:12" s="146" customFormat="1" ht="13.35" customHeight="1" x14ac:dyDescent="0.25">
      <c r="A11" s="147" t="s">
        <v>56</v>
      </c>
      <c r="B11" s="91"/>
      <c r="C11" s="45">
        <f>[1]SD7a!C11+[1]SD7b!C11++[1]SD7e!C11</f>
        <v>0</v>
      </c>
      <c r="D11" s="44">
        <f>[1]SD7a!D11+[1]SD7b!D11++[1]SD7e!D11</f>
        <v>0</v>
      </c>
      <c r="E11" s="149">
        <f>[1]SD7a!E11+[1]SD7b!E11++[1]SD7e!E11</f>
        <v>0</v>
      </c>
      <c r="F11" s="140">
        <f>[1]SD7a!F11+[1]SD7b!F11++[1]SD7e!F11</f>
        <v>0</v>
      </c>
      <c r="G11" s="44">
        <f>[1]SD7a!G11+[1]SD7b!G11++[1]SD7e!G11</f>
        <v>0</v>
      </c>
      <c r="H11" s="141">
        <f>[1]SD7a!H11+[1]SD7b!H11++[1]SD7e!H11</f>
        <v>0</v>
      </c>
      <c r="I11" s="140">
        <f>[1]SD7a!I11+[1]SD7b!I11++[1]SD7e!I11</f>
        <v>0</v>
      </c>
      <c r="J11" s="44">
        <f>[1]SD7a!J11+[1]SD7b!J11++[1]SD7e!J11</f>
        <v>0</v>
      </c>
      <c r="K11" s="141">
        <f>[1]SD7a!K11+[1]SD7b!K11++[1]SD7e!K11</f>
        <v>0</v>
      </c>
      <c r="L11" s="148"/>
    </row>
    <row r="12" spans="1:12" s="146" customFormat="1" ht="13.35" customHeight="1" x14ac:dyDescent="0.25">
      <c r="A12" s="142" t="s">
        <v>57</v>
      </c>
      <c r="B12" s="91"/>
      <c r="C12" s="44">
        <f t="shared" ref="C12:K12" si="2">SUM(C13:C15)</f>
        <v>0</v>
      </c>
      <c r="D12" s="44">
        <f t="shared" si="2"/>
        <v>0</v>
      </c>
      <c r="E12" s="149">
        <f t="shared" si="2"/>
        <v>0</v>
      </c>
      <c r="F12" s="140">
        <f t="shared" si="2"/>
        <v>0</v>
      </c>
      <c r="G12" s="44">
        <f t="shared" si="2"/>
        <v>0</v>
      </c>
      <c r="H12" s="141">
        <f t="shared" si="2"/>
        <v>0</v>
      </c>
      <c r="I12" s="150">
        <f t="shared" si="2"/>
        <v>0</v>
      </c>
      <c r="J12" s="44">
        <f t="shared" si="2"/>
        <v>0</v>
      </c>
      <c r="K12" s="141">
        <f t="shared" si="2"/>
        <v>0</v>
      </c>
      <c r="L12" s="148"/>
    </row>
    <row r="13" spans="1:12" s="146" customFormat="1" ht="13.35" customHeight="1" x14ac:dyDescent="0.25">
      <c r="A13" s="147" t="s">
        <v>58</v>
      </c>
      <c r="B13" s="91"/>
      <c r="C13" s="45">
        <f>[1]SD7a!C13+[1]SD7b!C13++[1]SD7e!C13</f>
        <v>0</v>
      </c>
      <c r="D13" s="44">
        <f>[1]SD7a!D13+[1]SD7b!D13++[1]SD7e!D13</f>
        <v>0</v>
      </c>
      <c r="E13" s="149">
        <f>[1]SD7a!E13+[1]SD7b!E13++[1]SD7e!E13</f>
        <v>0</v>
      </c>
      <c r="F13" s="140">
        <f>[1]SD7a!F13+[1]SD7b!F13++[1]SD7e!F13</f>
        <v>0</v>
      </c>
      <c r="G13" s="44">
        <f>[1]SD7a!G13+[1]SD7b!G13++[1]SD7e!G13</f>
        <v>0</v>
      </c>
      <c r="H13" s="141">
        <f>[1]SD7a!H13+[1]SD7b!H13++[1]SD7e!H13</f>
        <v>0</v>
      </c>
      <c r="I13" s="140">
        <f>[1]SD7a!I13+[1]SD7b!I13++[1]SD7e!I13</f>
        <v>0</v>
      </c>
      <c r="J13" s="44">
        <f>[1]SD7a!J13+[1]SD7b!J13++[1]SD7e!J13</f>
        <v>0</v>
      </c>
      <c r="K13" s="141">
        <f>[1]SD7a!K13+[1]SD7b!K13++[1]SD7e!K13</f>
        <v>0</v>
      </c>
      <c r="L13" s="148"/>
    </row>
    <row r="14" spans="1:12" s="146" customFormat="1" ht="13.35" customHeight="1" x14ac:dyDescent="0.25">
      <c r="A14" s="147" t="s">
        <v>59</v>
      </c>
      <c r="B14" s="91"/>
      <c r="C14" s="45">
        <f>[1]SD7a!C14+[1]SD7b!C14++[1]SD7e!C14</f>
        <v>0</v>
      </c>
      <c r="D14" s="44">
        <f>[1]SD7a!D14+[1]SD7b!D14++[1]SD7e!D14</f>
        <v>0</v>
      </c>
      <c r="E14" s="149">
        <f>[1]SD7a!E14+[1]SD7b!E14++[1]SD7e!E14</f>
        <v>0</v>
      </c>
      <c r="F14" s="140">
        <f>[1]SD7a!F14+[1]SD7b!F14++[1]SD7e!F14</f>
        <v>0</v>
      </c>
      <c r="G14" s="44">
        <f>[1]SD7a!G14+[1]SD7b!G14++[1]SD7e!G14</f>
        <v>0</v>
      </c>
      <c r="H14" s="141">
        <f>[1]SD7a!H14+[1]SD7b!H14++[1]SD7e!H14</f>
        <v>0</v>
      </c>
      <c r="I14" s="140">
        <f>[1]SD7a!I14+[1]SD7b!I14++[1]SD7e!I14</f>
        <v>0</v>
      </c>
      <c r="J14" s="44">
        <f>[1]SD7a!J14+[1]SD7b!J14++[1]SD7e!J14</f>
        <v>0</v>
      </c>
      <c r="K14" s="141">
        <f>[1]SD7a!K14+[1]SD7b!K14++[1]SD7e!K14</f>
        <v>0</v>
      </c>
      <c r="L14" s="148"/>
    </row>
    <row r="15" spans="1:12" s="146" customFormat="1" ht="13.35" customHeight="1" x14ac:dyDescent="0.25">
      <c r="A15" s="147" t="s">
        <v>60</v>
      </c>
      <c r="B15" s="91"/>
      <c r="C15" s="45">
        <f>[1]SD7a!C15+[1]SD7b!C15++[1]SD7e!C15</f>
        <v>0</v>
      </c>
      <c r="D15" s="44">
        <f>[1]SD7a!D15+[1]SD7b!D15++[1]SD7e!D15</f>
        <v>0</v>
      </c>
      <c r="E15" s="149">
        <f>[1]SD7a!E15+[1]SD7b!E15++[1]SD7e!E15</f>
        <v>0</v>
      </c>
      <c r="F15" s="140">
        <f>[1]SD7a!F15+[1]SD7b!F15++[1]SD7e!F15</f>
        <v>0</v>
      </c>
      <c r="G15" s="44">
        <f>[1]SD7a!G15+[1]SD7b!G15++[1]SD7e!G15</f>
        <v>0</v>
      </c>
      <c r="H15" s="141">
        <f>[1]SD7a!H15+[1]SD7b!H15++[1]SD7e!H15</f>
        <v>0</v>
      </c>
      <c r="I15" s="140">
        <f>[1]SD7a!I15+[1]SD7b!I15++[1]SD7e!I15</f>
        <v>0</v>
      </c>
      <c r="J15" s="44">
        <f>[1]SD7a!J15+[1]SD7b!J15++[1]SD7e!J15</f>
        <v>0</v>
      </c>
      <c r="K15" s="141">
        <f>[1]SD7a!K15+[1]SD7b!K15++[1]SD7e!K15</f>
        <v>0</v>
      </c>
      <c r="L15" s="148"/>
    </row>
    <row r="16" spans="1:12" s="146" customFormat="1" ht="13.35" customHeight="1" x14ac:dyDescent="0.25">
      <c r="A16" s="142" t="s">
        <v>61</v>
      </c>
      <c r="B16" s="91"/>
      <c r="C16" s="44">
        <f t="shared" ref="C16:K16" si="3">SUM(C17:C25)</f>
        <v>0</v>
      </c>
      <c r="D16" s="44">
        <f t="shared" si="3"/>
        <v>0</v>
      </c>
      <c r="E16" s="149">
        <f t="shared" si="3"/>
        <v>0</v>
      </c>
      <c r="F16" s="140">
        <f t="shared" si="3"/>
        <v>0</v>
      </c>
      <c r="G16" s="44">
        <f t="shared" si="3"/>
        <v>0</v>
      </c>
      <c r="H16" s="141">
        <f t="shared" si="3"/>
        <v>0</v>
      </c>
      <c r="I16" s="150">
        <f t="shared" si="3"/>
        <v>0</v>
      </c>
      <c r="J16" s="44">
        <f t="shared" si="3"/>
        <v>0</v>
      </c>
      <c r="K16" s="141">
        <f t="shared" si="3"/>
        <v>0</v>
      </c>
      <c r="L16" s="148"/>
    </row>
    <row r="17" spans="1:12" s="146" customFormat="1" ht="13.35" customHeight="1" x14ac:dyDescent="0.25">
      <c r="A17" s="147" t="s">
        <v>62</v>
      </c>
      <c r="B17" s="91"/>
      <c r="C17" s="45">
        <f>[1]SD7a!C17+[1]SD7b!C17++[1]SD7e!C17</f>
        <v>0</v>
      </c>
      <c r="D17" s="44">
        <f>[1]SD7a!D17+[1]SD7b!D17++[1]SD7e!D17</f>
        <v>0</v>
      </c>
      <c r="E17" s="149">
        <f>[1]SD7a!E17+[1]SD7b!E17++[1]SD7e!E17</f>
        <v>0</v>
      </c>
      <c r="F17" s="140">
        <f>[1]SD7a!F17+[1]SD7b!F17++[1]SD7e!F17</f>
        <v>0</v>
      </c>
      <c r="G17" s="44">
        <f>[1]SD7a!G17+[1]SD7b!G17++[1]SD7e!G17</f>
        <v>0</v>
      </c>
      <c r="H17" s="141">
        <f>[1]SD7a!H17+[1]SD7b!H17++[1]SD7e!H17</f>
        <v>0</v>
      </c>
      <c r="I17" s="140">
        <f>[1]SD7a!I17+[1]SD7b!I17++[1]SD7e!I17</f>
        <v>0</v>
      </c>
      <c r="J17" s="44">
        <f>[1]SD7a!J17+[1]SD7b!J17++[1]SD7e!J17</f>
        <v>0</v>
      </c>
      <c r="K17" s="141">
        <f>[1]SD7a!K17+[1]SD7b!K17++[1]SD7e!K17</f>
        <v>0</v>
      </c>
      <c r="L17" s="148"/>
    </row>
    <row r="18" spans="1:12" s="146" customFormat="1" ht="13.35" customHeight="1" x14ac:dyDescent="0.25">
      <c r="A18" s="147" t="s">
        <v>63</v>
      </c>
      <c r="B18" s="91"/>
      <c r="C18" s="45">
        <f>[1]SD7a!C18+[1]SD7b!C18++[1]SD7e!C18</f>
        <v>0</v>
      </c>
      <c r="D18" s="44">
        <f>[1]SD7a!D18+[1]SD7b!D18++[1]SD7e!D18</f>
        <v>0</v>
      </c>
      <c r="E18" s="149">
        <f>[1]SD7a!E18+[1]SD7b!E18++[1]SD7e!E18</f>
        <v>0</v>
      </c>
      <c r="F18" s="140">
        <f>[1]SD7a!F18+[1]SD7b!F18++[1]SD7e!F18</f>
        <v>0</v>
      </c>
      <c r="G18" s="44">
        <f>[1]SD7a!G18+[1]SD7b!G18++[1]SD7e!G18</f>
        <v>0</v>
      </c>
      <c r="H18" s="141">
        <f>[1]SD7a!H18+[1]SD7b!H18++[1]SD7e!H18</f>
        <v>0</v>
      </c>
      <c r="I18" s="140">
        <f>[1]SD7a!I18+[1]SD7b!I18++[1]SD7e!I18</f>
        <v>0</v>
      </c>
      <c r="J18" s="44">
        <f>[1]SD7a!J18+[1]SD7b!J18++[1]SD7e!J18</f>
        <v>0</v>
      </c>
      <c r="K18" s="141">
        <f>[1]SD7a!K18+[1]SD7b!K18++[1]SD7e!K18</f>
        <v>0</v>
      </c>
      <c r="L18" s="148"/>
    </row>
    <row r="19" spans="1:12" s="146" customFormat="1" ht="13.35" customHeight="1" x14ac:dyDescent="0.25">
      <c r="A19" s="147" t="s">
        <v>64</v>
      </c>
      <c r="B19" s="91"/>
      <c r="C19" s="45">
        <f>[1]SD7a!C19+[1]SD7b!C19++[1]SD7e!C19</f>
        <v>0</v>
      </c>
      <c r="D19" s="44">
        <f>[1]SD7a!D19+[1]SD7b!D19++[1]SD7e!D19</f>
        <v>0</v>
      </c>
      <c r="E19" s="149">
        <f>[1]SD7a!E19+[1]SD7b!E19++[1]SD7e!E19</f>
        <v>0</v>
      </c>
      <c r="F19" s="140">
        <f>[1]SD7a!F19+[1]SD7b!F19++[1]SD7e!F19</f>
        <v>0</v>
      </c>
      <c r="G19" s="44">
        <f>[1]SD7a!G19+[1]SD7b!G19++[1]SD7e!G19</f>
        <v>0</v>
      </c>
      <c r="H19" s="141">
        <f>[1]SD7a!H19+[1]SD7b!H19++[1]SD7e!H19</f>
        <v>0</v>
      </c>
      <c r="I19" s="140">
        <f>[1]SD7a!I19+[1]SD7b!I19++[1]SD7e!I19</f>
        <v>0</v>
      </c>
      <c r="J19" s="44">
        <f>[1]SD7a!J19+[1]SD7b!J19++[1]SD7e!J19</f>
        <v>0</v>
      </c>
      <c r="K19" s="141">
        <f>[1]SD7a!K19+[1]SD7b!K19++[1]SD7e!K19</f>
        <v>0</v>
      </c>
      <c r="L19" s="148"/>
    </row>
    <row r="20" spans="1:12" s="146" customFormat="1" ht="13.35" customHeight="1" x14ac:dyDescent="0.25">
      <c r="A20" s="147" t="s">
        <v>65</v>
      </c>
      <c r="B20" s="91"/>
      <c r="C20" s="45">
        <f>[1]SD7a!C20+[1]SD7b!C20++[1]SD7e!C20</f>
        <v>0</v>
      </c>
      <c r="D20" s="44">
        <f>[1]SD7a!D20+[1]SD7b!D20++[1]SD7e!D20</f>
        <v>0</v>
      </c>
      <c r="E20" s="149">
        <f>[1]SD7a!E20+[1]SD7b!E20++[1]SD7e!E20</f>
        <v>0</v>
      </c>
      <c r="F20" s="140">
        <f>[1]SD7a!F20+[1]SD7b!F20++[1]SD7e!F20</f>
        <v>0</v>
      </c>
      <c r="G20" s="44">
        <f>[1]SD7a!G20+[1]SD7b!G20++[1]SD7e!G20</f>
        <v>0</v>
      </c>
      <c r="H20" s="141">
        <f>[1]SD7a!H20+[1]SD7b!H20++[1]SD7e!H20</f>
        <v>0</v>
      </c>
      <c r="I20" s="140">
        <f>[1]SD7a!I20+[1]SD7b!I20++[1]SD7e!I20</f>
        <v>0</v>
      </c>
      <c r="J20" s="44">
        <f>[1]SD7a!J20+[1]SD7b!J20++[1]SD7e!J20</f>
        <v>0</v>
      </c>
      <c r="K20" s="141">
        <f>[1]SD7a!K20+[1]SD7b!K20++[1]SD7e!K20</f>
        <v>0</v>
      </c>
      <c r="L20" s="148"/>
    </row>
    <row r="21" spans="1:12" s="146" customFormat="1" ht="13.35" customHeight="1" x14ac:dyDescent="0.25">
      <c r="A21" s="147" t="s">
        <v>66</v>
      </c>
      <c r="B21" s="91"/>
      <c r="C21" s="45">
        <f>[1]SD7a!C21+[1]SD7b!C21++[1]SD7e!C21</f>
        <v>0</v>
      </c>
      <c r="D21" s="44">
        <f>[1]SD7a!D21+[1]SD7b!D21++[1]SD7e!D21</f>
        <v>0</v>
      </c>
      <c r="E21" s="149">
        <f>[1]SD7a!E21+[1]SD7b!E21++[1]SD7e!E21</f>
        <v>0</v>
      </c>
      <c r="F21" s="140">
        <f>[1]SD7a!F21+[1]SD7b!F21++[1]SD7e!F21</f>
        <v>0</v>
      </c>
      <c r="G21" s="44">
        <f>[1]SD7a!G21+[1]SD7b!G21++[1]SD7e!G21</f>
        <v>0</v>
      </c>
      <c r="H21" s="141">
        <f>[1]SD7a!H21+[1]SD7b!H21++[1]SD7e!H21</f>
        <v>0</v>
      </c>
      <c r="I21" s="140">
        <f>[1]SD7a!I21+[1]SD7b!I21++[1]SD7e!I21</f>
        <v>0</v>
      </c>
      <c r="J21" s="44">
        <f>[1]SD7a!J21+[1]SD7b!J21++[1]SD7e!J21</f>
        <v>0</v>
      </c>
      <c r="K21" s="141">
        <f>[1]SD7a!K21+[1]SD7b!K21++[1]SD7e!K21</f>
        <v>0</v>
      </c>
      <c r="L21" s="148"/>
    </row>
    <row r="22" spans="1:12" s="146" customFormat="1" ht="13.35" customHeight="1" x14ac:dyDescent="0.25">
      <c r="A22" s="147" t="s">
        <v>67</v>
      </c>
      <c r="B22" s="91"/>
      <c r="C22" s="45">
        <f>[1]SD7a!C22+[1]SD7b!C22++[1]SD7e!C22</f>
        <v>0</v>
      </c>
      <c r="D22" s="44">
        <f>[1]SD7a!D22+[1]SD7b!D22++[1]SD7e!D22</f>
        <v>0</v>
      </c>
      <c r="E22" s="149">
        <f>[1]SD7a!E22+[1]SD7b!E22++[1]SD7e!E22</f>
        <v>0</v>
      </c>
      <c r="F22" s="140">
        <f>[1]SD7a!F22+[1]SD7b!F22++[1]SD7e!F22</f>
        <v>0</v>
      </c>
      <c r="G22" s="44">
        <f>[1]SD7a!G22+[1]SD7b!G22++[1]SD7e!G22</f>
        <v>0</v>
      </c>
      <c r="H22" s="141">
        <f>[1]SD7a!H22+[1]SD7b!H22++[1]SD7e!H22</f>
        <v>0</v>
      </c>
      <c r="I22" s="140">
        <f>[1]SD7a!I22+[1]SD7b!I22++[1]SD7e!I22</f>
        <v>0</v>
      </c>
      <c r="J22" s="44">
        <f>[1]SD7a!J22+[1]SD7b!J22++[1]SD7e!J22</f>
        <v>0</v>
      </c>
      <c r="K22" s="141">
        <f>[1]SD7a!K22+[1]SD7b!K22++[1]SD7e!K22</f>
        <v>0</v>
      </c>
      <c r="L22" s="3"/>
    </row>
    <row r="23" spans="1:12" s="146" customFormat="1" ht="13.35" customHeight="1" x14ac:dyDescent="0.25">
      <c r="A23" s="147" t="s">
        <v>68</v>
      </c>
      <c r="B23" s="91"/>
      <c r="C23" s="45">
        <f>[1]SD7a!C23+[1]SD7b!C23++[1]SD7e!C23</f>
        <v>0</v>
      </c>
      <c r="D23" s="44">
        <f>[1]SD7a!D23+[1]SD7b!D23++[1]SD7e!D23</f>
        <v>0</v>
      </c>
      <c r="E23" s="149">
        <f>[1]SD7a!E23+[1]SD7b!E23++[1]SD7e!E23</f>
        <v>0</v>
      </c>
      <c r="F23" s="140">
        <f>[1]SD7a!F23+[1]SD7b!F23++[1]SD7e!F23</f>
        <v>0</v>
      </c>
      <c r="G23" s="44">
        <f>[1]SD7a!G23+[1]SD7b!G23++[1]SD7e!G23</f>
        <v>0</v>
      </c>
      <c r="H23" s="141">
        <f>[1]SD7a!H23+[1]SD7b!H23++[1]SD7e!H23</f>
        <v>0</v>
      </c>
      <c r="I23" s="140">
        <f>[1]SD7a!I23+[1]SD7b!I23++[1]SD7e!I23</f>
        <v>0</v>
      </c>
      <c r="J23" s="44">
        <f>[1]SD7a!J23+[1]SD7b!J23++[1]SD7e!J23</f>
        <v>0</v>
      </c>
      <c r="K23" s="141">
        <f>[1]SD7a!K23+[1]SD7b!K23++[1]SD7e!K23</f>
        <v>0</v>
      </c>
      <c r="L23" s="148"/>
    </row>
    <row r="24" spans="1:12" s="146" customFormat="1" ht="13.35" customHeight="1" x14ac:dyDescent="0.25">
      <c r="A24" s="147" t="s">
        <v>69</v>
      </c>
      <c r="B24" s="91"/>
      <c r="C24" s="45">
        <f>[1]SD7a!C24+[1]SD7b!C24++[1]SD7e!C24</f>
        <v>0</v>
      </c>
      <c r="D24" s="44">
        <f>[1]SD7a!D24+[1]SD7b!D24++[1]SD7e!D24</f>
        <v>0</v>
      </c>
      <c r="E24" s="149">
        <f>[1]SD7a!E24+[1]SD7b!E24++[1]SD7e!E24</f>
        <v>0</v>
      </c>
      <c r="F24" s="140">
        <f>[1]SD7a!F24+[1]SD7b!F24++[1]SD7e!F24</f>
        <v>0</v>
      </c>
      <c r="G24" s="44">
        <f>[1]SD7a!G24+[1]SD7b!G24++[1]SD7e!G24</f>
        <v>0</v>
      </c>
      <c r="H24" s="141">
        <f>[1]SD7a!H24+[1]SD7b!H24++[1]SD7e!H24</f>
        <v>0</v>
      </c>
      <c r="I24" s="140">
        <f>[1]SD7a!I24+[1]SD7b!I24++[1]SD7e!I24</f>
        <v>0</v>
      </c>
      <c r="J24" s="44">
        <f>[1]SD7a!J24+[1]SD7b!J24++[1]SD7e!J24</f>
        <v>0</v>
      </c>
      <c r="K24" s="141">
        <f>[1]SD7a!K24+[1]SD7b!K24++[1]SD7e!K24</f>
        <v>0</v>
      </c>
      <c r="L24" s="148"/>
    </row>
    <row r="25" spans="1:12" s="146" customFormat="1" ht="13.35" customHeight="1" x14ac:dyDescent="0.25">
      <c r="A25" s="147" t="s">
        <v>56</v>
      </c>
      <c r="B25" s="91"/>
      <c r="C25" s="45">
        <f>[1]SD7a!C25+[1]SD7b!C25++[1]SD7e!C25</f>
        <v>0</v>
      </c>
      <c r="D25" s="44">
        <f>[1]SD7a!D25+[1]SD7b!D25++[1]SD7e!D25</f>
        <v>0</v>
      </c>
      <c r="E25" s="149">
        <f>[1]SD7a!E25+[1]SD7b!E25++[1]SD7e!E25</f>
        <v>0</v>
      </c>
      <c r="F25" s="140">
        <f>[1]SD7a!F25+[1]SD7b!F25++[1]SD7e!F25</f>
        <v>0</v>
      </c>
      <c r="G25" s="44">
        <f>[1]SD7a!G25+[1]SD7b!G25++[1]SD7e!G25</f>
        <v>0</v>
      </c>
      <c r="H25" s="141">
        <f>[1]SD7a!H25+[1]SD7b!H25++[1]SD7e!H25</f>
        <v>0</v>
      </c>
      <c r="I25" s="140">
        <f>[1]SD7a!I25+[1]SD7b!I25++[1]SD7e!I25</f>
        <v>0</v>
      </c>
      <c r="J25" s="44">
        <f>[1]SD7a!J25+[1]SD7b!J25++[1]SD7e!J25</f>
        <v>0</v>
      </c>
      <c r="K25" s="141">
        <f>[1]SD7a!K25+[1]SD7b!K25++[1]SD7e!K25</f>
        <v>0</v>
      </c>
      <c r="L25" s="148"/>
    </row>
    <row r="26" spans="1:12" ht="13.35" customHeight="1" x14ac:dyDescent="0.25">
      <c r="A26" s="142" t="s">
        <v>70</v>
      </c>
      <c r="B26" s="91"/>
      <c r="C26" s="44">
        <f t="shared" ref="C26:K26" si="4">SUM(C27:C36)</f>
        <v>0</v>
      </c>
      <c r="D26" s="44">
        <f t="shared" si="4"/>
        <v>0</v>
      </c>
      <c r="E26" s="149">
        <f t="shared" si="4"/>
        <v>0</v>
      </c>
      <c r="F26" s="140">
        <f t="shared" si="4"/>
        <v>0</v>
      </c>
      <c r="G26" s="44">
        <f t="shared" si="4"/>
        <v>0</v>
      </c>
      <c r="H26" s="141">
        <f t="shared" si="4"/>
        <v>0</v>
      </c>
      <c r="I26" s="150">
        <f t="shared" si="4"/>
        <v>0</v>
      </c>
      <c r="J26" s="44">
        <f t="shared" si="4"/>
        <v>0</v>
      </c>
      <c r="K26" s="141">
        <f t="shared" si="4"/>
        <v>0</v>
      </c>
    </row>
    <row r="27" spans="1:12" ht="13.35" customHeight="1" x14ac:dyDescent="0.25">
      <c r="A27" s="147" t="s">
        <v>71</v>
      </c>
      <c r="B27" s="91"/>
      <c r="C27" s="45">
        <f>[1]SD7a!C27+[1]SD7b!C27++[1]SD7e!C27</f>
        <v>0</v>
      </c>
      <c r="D27" s="44">
        <f>[1]SD7a!D27+[1]SD7b!D27++[1]SD7e!D27</f>
        <v>0</v>
      </c>
      <c r="E27" s="149">
        <f>[1]SD7a!E27+[1]SD7b!E27++[1]SD7e!E27</f>
        <v>0</v>
      </c>
      <c r="F27" s="140">
        <f>[1]SD7a!F27+[1]SD7b!F27++[1]SD7e!F27</f>
        <v>0</v>
      </c>
      <c r="G27" s="44">
        <f>[1]SD7a!G27+[1]SD7b!G27++[1]SD7e!G27</f>
        <v>0</v>
      </c>
      <c r="H27" s="141">
        <f>[1]SD7a!H27+[1]SD7b!H27++[1]SD7e!H27</f>
        <v>0</v>
      </c>
      <c r="I27" s="140">
        <f>[1]SD7a!I27+[1]SD7b!I27++[1]SD7e!I27</f>
        <v>0</v>
      </c>
      <c r="J27" s="44">
        <f>[1]SD7a!J27+[1]SD7b!J27++[1]SD7e!J27</f>
        <v>0</v>
      </c>
      <c r="K27" s="141">
        <f>[1]SD7a!K27+[1]SD7b!K27++[1]SD7e!K27</f>
        <v>0</v>
      </c>
    </row>
    <row r="28" spans="1:12" ht="13.35" customHeight="1" x14ac:dyDescent="0.25">
      <c r="A28" s="147" t="s">
        <v>72</v>
      </c>
      <c r="B28" s="91"/>
      <c r="C28" s="45">
        <f>[1]SD7a!C28+[1]SD7b!C28++[1]SD7e!C28</f>
        <v>0</v>
      </c>
      <c r="D28" s="44">
        <f>[1]SD7a!D28+[1]SD7b!D28++[1]SD7e!D28</f>
        <v>0</v>
      </c>
      <c r="E28" s="149">
        <f>[1]SD7a!E28+[1]SD7b!E28++[1]SD7e!E28</f>
        <v>0</v>
      </c>
      <c r="F28" s="140">
        <f>[1]SD7a!F28+[1]SD7b!F28++[1]SD7e!F28</f>
        <v>0</v>
      </c>
      <c r="G28" s="44">
        <f>[1]SD7a!G28+[1]SD7b!G28++[1]SD7e!G28</f>
        <v>0</v>
      </c>
      <c r="H28" s="141">
        <f>[1]SD7a!H28+[1]SD7b!H28++[1]SD7e!H28</f>
        <v>0</v>
      </c>
      <c r="I28" s="140">
        <f>[1]SD7a!I28+[1]SD7b!I28++[1]SD7e!I28</f>
        <v>0</v>
      </c>
      <c r="J28" s="44">
        <f>[1]SD7a!J28+[1]SD7b!J28++[1]SD7e!J28</f>
        <v>0</v>
      </c>
      <c r="K28" s="141">
        <f>[1]SD7a!K28+[1]SD7b!K28++[1]SD7e!K28</f>
        <v>0</v>
      </c>
      <c r="L28" s="148"/>
    </row>
    <row r="29" spans="1:12" ht="13.35" customHeight="1" x14ac:dyDescent="0.25">
      <c r="A29" s="147" t="s">
        <v>73</v>
      </c>
      <c r="B29" s="91"/>
      <c r="C29" s="45">
        <f>[1]SD7a!C29+[1]SD7b!C29++[1]SD7e!C29</f>
        <v>0</v>
      </c>
      <c r="D29" s="44">
        <f>[1]SD7a!D29+[1]SD7b!D29++[1]SD7e!D29</f>
        <v>0</v>
      </c>
      <c r="E29" s="149">
        <f>[1]SD7a!E29+[1]SD7b!E29++[1]SD7e!E29</f>
        <v>0</v>
      </c>
      <c r="F29" s="140">
        <f>[1]SD7a!F29+[1]SD7b!F29++[1]SD7e!F29</f>
        <v>0</v>
      </c>
      <c r="G29" s="44">
        <f>[1]SD7a!G29+[1]SD7b!G29++[1]SD7e!G29</f>
        <v>0</v>
      </c>
      <c r="H29" s="141">
        <f>[1]SD7a!H29+[1]SD7b!H29++[1]SD7e!H29</f>
        <v>0</v>
      </c>
      <c r="I29" s="140">
        <f>[1]SD7a!I29+[1]SD7b!I29++[1]SD7e!I29</f>
        <v>0</v>
      </c>
      <c r="J29" s="44">
        <f>[1]SD7a!J29+[1]SD7b!J29++[1]SD7e!J29</f>
        <v>0</v>
      </c>
      <c r="K29" s="141">
        <f>[1]SD7a!K29+[1]SD7b!K29++[1]SD7e!K29</f>
        <v>0</v>
      </c>
      <c r="L29" s="148"/>
    </row>
    <row r="30" spans="1:12" ht="13.35" customHeight="1" x14ac:dyDescent="0.25">
      <c r="A30" s="147" t="s">
        <v>74</v>
      </c>
      <c r="B30" s="91"/>
      <c r="C30" s="45">
        <f>[1]SD7a!C30+[1]SD7b!C30++[1]SD7e!C30</f>
        <v>0</v>
      </c>
      <c r="D30" s="44">
        <f>[1]SD7a!D30+[1]SD7b!D30++[1]SD7e!D30</f>
        <v>0</v>
      </c>
      <c r="E30" s="149">
        <f>[1]SD7a!E30+[1]SD7b!E30++[1]SD7e!E30</f>
        <v>0</v>
      </c>
      <c r="F30" s="140">
        <f>[1]SD7a!F30+[1]SD7b!F30++[1]SD7e!F30</f>
        <v>0</v>
      </c>
      <c r="G30" s="44">
        <f>[1]SD7a!G30+[1]SD7b!G30++[1]SD7e!G30</f>
        <v>0</v>
      </c>
      <c r="H30" s="141">
        <f>[1]SD7a!H30+[1]SD7b!H30++[1]SD7e!H30</f>
        <v>0</v>
      </c>
      <c r="I30" s="140">
        <f>[1]SD7a!I30+[1]SD7b!I30++[1]SD7e!I30</f>
        <v>0</v>
      </c>
      <c r="J30" s="44">
        <f>[1]SD7a!J30+[1]SD7b!J30++[1]SD7e!J30</f>
        <v>0</v>
      </c>
      <c r="K30" s="141">
        <f>[1]SD7a!K30+[1]SD7b!K30++[1]SD7e!K30</f>
        <v>0</v>
      </c>
      <c r="L30" s="148"/>
    </row>
    <row r="31" spans="1:12" ht="13.35" customHeight="1" x14ac:dyDescent="0.25">
      <c r="A31" s="147" t="s">
        <v>75</v>
      </c>
      <c r="B31" s="91"/>
      <c r="C31" s="45">
        <f>[1]SD7a!C31+[1]SD7b!C31++[1]SD7e!C31</f>
        <v>0</v>
      </c>
      <c r="D31" s="44">
        <f>[1]SD7a!D31+[1]SD7b!D31++[1]SD7e!D31</f>
        <v>0</v>
      </c>
      <c r="E31" s="149">
        <f>[1]SD7a!E31+[1]SD7b!E31++[1]SD7e!E31</f>
        <v>0</v>
      </c>
      <c r="F31" s="140">
        <f>[1]SD7a!F31+[1]SD7b!F31++[1]SD7e!F31</f>
        <v>0</v>
      </c>
      <c r="G31" s="44">
        <f>[1]SD7a!G31+[1]SD7b!G31++[1]SD7e!G31</f>
        <v>0</v>
      </c>
      <c r="H31" s="141">
        <f>[1]SD7a!H31+[1]SD7b!H31++[1]SD7e!H31</f>
        <v>0</v>
      </c>
      <c r="I31" s="140">
        <f>[1]SD7a!I31+[1]SD7b!I31++[1]SD7e!I31</f>
        <v>0</v>
      </c>
      <c r="J31" s="44">
        <f>[1]SD7a!J31+[1]SD7b!J31++[1]SD7e!J31</f>
        <v>0</v>
      </c>
      <c r="K31" s="141">
        <f>[1]SD7a!K31+[1]SD7b!K31++[1]SD7e!K31</f>
        <v>0</v>
      </c>
      <c r="L31" s="148"/>
    </row>
    <row r="32" spans="1:12" ht="13.35" customHeight="1" x14ac:dyDescent="0.25">
      <c r="A32" s="147" t="s">
        <v>76</v>
      </c>
      <c r="B32" s="91"/>
      <c r="C32" s="45">
        <f>[1]SD7a!C32+[1]SD7b!C32++[1]SD7e!C32</f>
        <v>0</v>
      </c>
      <c r="D32" s="44">
        <f>[1]SD7a!D32+[1]SD7b!D32++[1]SD7e!D32</f>
        <v>0</v>
      </c>
      <c r="E32" s="149">
        <f>[1]SD7a!E32+[1]SD7b!E32++[1]SD7e!E32</f>
        <v>0</v>
      </c>
      <c r="F32" s="140">
        <f>[1]SD7a!F32+[1]SD7b!F32++[1]SD7e!F32</f>
        <v>0</v>
      </c>
      <c r="G32" s="44">
        <f>[1]SD7a!G32+[1]SD7b!G32++[1]SD7e!G32</f>
        <v>0</v>
      </c>
      <c r="H32" s="141">
        <f>[1]SD7a!H32+[1]SD7b!H32++[1]SD7e!H32</f>
        <v>0</v>
      </c>
      <c r="I32" s="140">
        <f>[1]SD7a!I32+[1]SD7b!I32++[1]SD7e!I32</f>
        <v>0</v>
      </c>
      <c r="J32" s="44">
        <f>[1]SD7a!J32+[1]SD7b!J32++[1]SD7e!J32</f>
        <v>0</v>
      </c>
      <c r="K32" s="141">
        <f>[1]SD7a!K32+[1]SD7b!K32++[1]SD7e!K32</f>
        <v>0</v>
      </c>
      <c r="L32" s="148"/>
    </row>
    <row r="33" spans="1:12" ht="13.35" customHeight="1" x14ac:dyDescent="0.25">
      <c r="A33" s="147" t="s">
        <v>77</v>
      </c>
      <c r="B33" s="91"/>
      <c r="C33" s="45">
        <f>[1]SD7a!C33+[1]SD7b!C33++[1]SD7e!C33</f>
        <v>0</v>
      </c>
      <c r="D33" s="44">
        <f>[1]SD7a!D33+[1]SD7b!D33++[1]SD7e!D33</f>
        <v>0</v>
      </c>
      <c r="E33" s="149">
        <f>[1]SD7a!E33+[1]SD7b!E33++[1]SD7e!E33</f>
        <v>0</v>
      </c>
      <c r="F33" s="140">
        <f>[1]SD7a!F33+[1]SD7b!F33++[1]SD7e!F33</f>
        <v>0</v>
      </c>
      <c r="G33" s="44">
        <f>[1]SD7a!G33+[1]SD7b!G33++[1]SD7e!G33</f>
        <v>0</v>
      </c>
      <c r="H33" s="141">
        <f>[1]SD7a!H33+[1]SD7b!H33++[1]SD7e!H33</f>
        <v>0</v>
      </c>
      <c r="I33" s="140">
        <f>[1]SD7a!I33+[1]SD7b!I33++[1]SD7e!I33</f>
        <v>0</v>
      </c>
      <c r="J33" s="44">
        <f>[1]SD7a!J33+[1]SD7b!J33++[1]SD7e!J33</f>
        <v>0</v>
      </c>
      <c r="K33" s="141">
        <f>[1]SD7a!K33+[1]SD7b!K33++[1]SD7e!K33</f>
        <v>0</v>
      </c>
      <c r="L33" s="148"/>
    </row>
    <row r="34" spans="1:12" ht="13.35" customHeight="1" x14ac:dyDescent="0.25">
      <c r="A34" s="147" t="s">
        <v>78</v>
      </c>
      <c r="B34" s="91"/>
      <c r="C34" s="45">
        <f>[1]SD7a!C34+[1]SD7b!C34++[1]SD7e!C34</f>
        <v>0</v>
      </c>
      <c r="D34" s="44">
        <f>[1]SD7a!D34+[1]SD7b!D34++[1]SD7e!D34</f>
        <v>0</v>
      </c>
      <c r="E34" s="149">
        <f>[1]SD7a!E34+[1]SD7b!E34++[1]SD7e!E34</f>
        <v>0</v>
      </c>
      <c r="F34" s="140">
        <f>[1]SD7a!F34+[1]SD7b!F34++[1]SD7e!F34</f>
        <v>0</v>
      </c>
      <c r="G34" s="44">
        <f>[1]SD7a!G34+[1]SD7b!G34++[1]SD7e!G34</f>
        <v>0</v>
      </c>
      <c r="H34" s="141">
        <f>[1]SD7a!H34+[1]SD7b!H34++[1]SD7e!H34</f>
        <v>0</v>
      </c>
      <c r="I34" s="140">
        <f>[1]SD7a!I34+[1]SD7b!I34++[1]SD7e!I34</f>
        <v>0</v>
      </c>
      <c r="J34" s="44">
        <f>[1]SD7a!J34+[1]SD7b!J34++[1]SD7e!J34</f>
        <v>0</v>
      </c>
      <c r="K34" s="141">
        <f>[1]SD7a!K34+[1]SD7b!K34++[1]SD7e!K34</f>
        <v>0</v>
      </c>
      <c r="L34" s="148"/>
    </row>
    <row r="35" spans="1:12" ht="13.35" customHeight="1" x14ac:dyDescent="0.25">
      <c r="A35" s="147" t="s">
        <v>79</v>
      </c>
      <c r="B35" s="91"/>
      <c r="C35" s="45">
        <f>[1]SD7a!C35+[1]SD7b!C35++[1]SD7e!C35</f>
        <v>0</v>
      </c>
      <c r="D35" s="44">
        <f>[1]SD7a!D35+[1]SD7b!D35++[1]SD7e!D35</f>
        <v>0</v>
      </c>
      <c r="E35" s="149">
        <f>[1]SD7a!E35+[1]SD7b!E35++[1]SD7e!E35</f>
        <v>0</v>
      </c>
      <c r="F35" s="140">
        <f>[1]SD7a!F35+[1]SD7b!F35++[1]SD7e!F35</f>
        <v>0</v>
      </c>
      <c r="G35" s="44">
        <f>[1]SD7a!G35+[1]SD7b!G35++[1]SD7e!G35</f>
        <v>0</v>
      </c>
      <c r="H35" s="141">
        <f>[1]SD7a!H35+[1]SD7b!H35++[1]SD7e!H35</f>
        <v>0</v>
      </c>
      <c r="I35" s="140">
        <f>[1]SD7a!I35+[1]SD7b!I35++[1]SD7e!I35</f>
        <v>0</v>
      </c>
      <c r="J35" s="44">
        <f>[1]SD7a!J35+[1]SD7b!J35++[1]SD7e!J35</f>
        <v>0</v>
      </c>
      <c r="K35" s="141">
        <f>[1]SD7a!K35+[1]SD7b!K35++[1]SD7e!K35</f>
        <v>0</v>
      </c>
      <c r="L35" s="148"/>
    </row>
    <row r="36" spans="1:12" ht="13.35" customHeight="1" x14ac:dyDescent="0.25">
      <c r="A36" s="147" t="s">
        <v>56</v>
      </c>
      <c r="B36" s="91"/>
      <c r="C36" s="45">
        <f>[1]SD7a!C36+[1]SD7b!C36++[1]SD7e!C36</f>
        <v>0</v>
      </c>
      <c r="D36" s="44">
        <f>[1]SD7a!D36+[1]SD7b!D36++[1]SD7e!D36</f>
        <v>0</v>
      </c>
      <c r="E36" s="149">
        <f>[1]SD7a!E36+[1]SD7b!E36++[1]SD7e!E36</f>
        <v>0</v>
      </c>
      <c r="F36" s="140">
        <f>[1]SD7a!F36+[1]SD7b!F36++[1]SD7e!F36</f>
        <v>0</v>
      </c>
      <c r="G36" s="44">
        <f>[1]SD7a!G36+[1]SD7b!G36++[1]SD7e!G36</f>
        <v>0</v>
      </c>
      <c r="H36" s="141">
        <f>[1]SD7a!H36+[1]SD7b!H36++[1]SD7e!H36</f>
        <v>0</v>
      </c>
      <c r="I36" s="140">
        <f>[1]SD7a!I36+[1]SD7b!I36++[1]SD7e!I36</f>
        <v>0</v>
      </c>
      <c r="J36" s="44">
        <f>[1]SD7a!J36+[1]SD7b!J36++[1]SD7e!J36</f>
        <v>0</v>
      </c>
      <c r="K36" s="141">
        <f>[1]SD7a!K36+[1]SD7b!K36++[1]SD7e!K36</f>
        <v>0</v>
      </c>
      <c r="L36" s="148"/>
    </row>
    <row r="37" spans="1:12" ht="13.35" customHeight="1" x14ac:dyDescent="0.25">
      <c r="A37" s="142" t="s">
        <v>80</v>
      </c>
      <c r="B37" s="91"/>
      <c r="C37" s="44">
        <f t="shared" ref="C37:K37" si="5">SUM(C38:C43)</f>
        <v>0</v>
      </c>
      <c r="D37" s="44">
        <f t="shared" si="5"/>
        <v>0</v>
      </c>
      <c r="E37" s="149">
        <f t="shared" si="5"/>
        <v>0</v>
      </c>
      <c r="F37" s="140">
        <f t="shared" si="5"/>
        <v>0</v>
      </c>
      <c r="G37" s="44">
        <f t="shared" si="5"/>
        <v>0</v>
      </c>
      <c r="H37" s="141">
        <f t="shared" si="5"/>
        <v>0</v>
      </c>
      <c r="I37" s="150">
        <f t="shared" si="5"/>
        <v>0</v>
      </c>
      <c r="J37" s="44">
        <f t="shared" si="5"/>
        <v>0</v>
      </c>
      <c r="K37" s="141">
        <f t="shared" si="5"/>
        <v>0</v>
      </c>
      <c r="L37" s="148"/>
    </row>
    <row r="38" spans="1:12" ht="13.35" customHeight="1" x14ac:dyDescent="0.25">
      <c r="A38" s="147" t="s">
        <v>81</v>
      </c>
      <c r="B38" s="91"/>
      <c r="C38" s="45">
        <f>[1]SD7a!C38+[1]SD7b!C38++[1]SD7e!C38</f>
        <v>0</v>
      </c>
      <c r="D38" s="44">
        <f>[1]SD7a!D38+[1]SD7b!D38++[1]SD7e!D38</f>
        <v>0</v>
      </c>
      <c r="E38" s="149">
        <f>[1]SD7a!E38+[1]SD7b!E38++[1]SD7e!E38</f>
        <v>0</v>
      </c>
      <c r="F38" s="140">
        <f>[1]SD7a!F38+[1]SD7b!F38++[1]SD7e!F38</f>
        <v>0</v>
      </c>
      <c r="G38" s="44">
        <f>[1]SD7a!G38+[1]SD7b!G38++[1]SD7e!G38</f>
        <v>0</v>
      </c>
      <c r="H38" s="141">
        <f>[1]SD7a!H38+[1]SD7b!H38++[1]SD7e!H38</f>
        <v>0</v>
      </c>
      <c r="I38" s="140">
        <f>[1]SD7a!I38+[1]SD7b!I38++[1]SD7e!I38</f>
        <v>0</v>
      </c>
      <c r="J38" s="44">
        <f>[1]SD7a!J38+[1]SD7b!J38++[1]SD7e!J38</f>
        <v>0</v>
      </c>
      <c r="K38" s="141">
        <f>[1]SD7a!K38+[1]SD7b!K38++[1]SD7e!K38</f>
        <v>0</v>
      </c>
      <c r="L38" s="148"/>
    </row>
    <row r="39" spans="1:12" ht="13.35" customHeight="1" x14ac:dyDescent="0.25">
      <c r="A39" s="147" t="s">
        <v>82</v>
      </c>
      <c r="B39" s="91"/>
      <c r="C39" s="45">
        <f>[1]SD7a!C39+[1]SD7b!C39++[1]SD7e!C39</f>
        <v>0</v>
      </c>
      <c r="D39" s="44">
        <f>[1]SD7a!D39+[1]SD7b!D39++[1]SD7e!D39</f>
        <v>0</v>
      </c>
      <c r="E39" s="149">
        <f>[1]SD7a!E39+[1]SD7b!E39++[1]SD7e!E39</f>
        <v>0</v>
      </c>
      <c r="F39" s="140">
        <f>[1]SD7a!F39+[1]SD7b!F39++[1]SD7e!F39</f>
        <v>0</v>
      </c>
      <c r="G39" s="44">
        <f>[1]SD7a!G39+[1]SD7b!G39++[1]SD7e!G39</f>
        <v>0</v>
      </c>
      <c r="H39" s="141">
        <f>[1]SD7a!H39+[1]SD7b!H39++[1]SD7e!H39</f>
        <v>0</v>
      </c>
      <c r="I39" s="140">
        <f>[1]SD7a!I39+[1]SD7b!I39++[1]SD7e!I39</f>
        <v>0</v>
      </c>
      <c r="J39" s="44">
        <f>[1]SD7a!J39+[1]SD7b!J39++[1]SD7e!J39</f>
        <v>0</v>
      </c>
      <c r="K39" s="141">
        <f>[1]SD7a!K39+[1]SD7b!K39++[1]SD7e!K39</f>
        <v>0</v>
      </c>
      <c r="L39" s="148"/>
    </row>
    <row r="40" spans="1:12" ht="13.35" customHeight="1" x14ac:dyDescent="0.25">
      <c r="A40" s="147" t="s">
        <v>83</v>
      </c>
      <c r="B40" s="91"/>
      <c r="C40" s="45">
        <f>[1]SD7a!C40+[1]SD7b!C40++[1]SD7e!C40</f>
        <v>0</v>
      </c>
      <c r="D40" s="44">
        <f>[1]SD7a!D40+[1]SD7b!D40++[1]SD7e!D40</f>
        <v>0</v>
      </c>
      <c r="E40" s="149">
        <f>[1]SD7a!E40+[1]SD7b!E40++[1]SD7e!E40</f>
        <v>0</v>
      </c>
      <c r="F40" s="140">
        <f>[1]SD7a!F40+[1]SD7b!F40++[1]SD7e!F40</f>
        <v>0</v>
      </c>
      <c r="G40" s="44">
        <f>[1]SD7a!G40+[1]SD7b!G40++[1]SD7e!G40</f>
        <v>0</v>
      </c>
      <c r="H40" s="141">
        <f>[1]SD7a!H40+[1]SD7b!H40++[1]SD7e!H40</f>
        <v>0</v>
      </c>
      <c r="I40" s="140">
        <f>[1]SD7a!I40+[1]SD7b!I40++[1]SD7e!I40</f>
        <v>0</v>
      </c>
      <c r="J40" s="44">
        <f>[1]SD7a!J40+[1]SD7b!J40++[1]SD7e!J40</f>
        <v>0</v>
      </c>
      <c r="K40" s="141">
        <f>[1]SD7a!K40+[1]SD7b!K40++[1]SD7e!K40</f>
        <v>0</v>
      </c>
    </row>
    <row r="41" spans="1:12" ht="13.35" customHeight="1" x14ac:dyDescent="0.25">
      <c r="A41" s="147" t="s">
        <v>84</v>
      </c>
      <c r="B41" s="91"/>
      <c r="C41" s="45">
        <f>[1]SD7a!C41+[1]SD7b!C41++[1]SD7e!C41</f>
        <v>0</v>
      </c>
      <c r="D41" s="44">
        <f>[1]SD7a!D41+[1]SD7b!D41++[1]SD7e!D41</f>
        <v>0</v>
      </c>
      <c r="E41" s="149">
        <f>[1]SD7a!E41+[1]SD7b!E41++[1]SD7e!E41</f>
        <v>0</v>
      </c>
      <c r="F41" s="140">
        <f>[1]SD7a!F41+[1]SD7b!F41++[1]SD7e!F41</f>
        <v>0</v>
      </c>
      <c r="G41" s="44">
        <f>[1]SD7a!G41+[1]SD7b!G41++[1]SD7e!G41</f>
        <v>0</v>
      </c>
      <c r="H41" s="141">
        <f>[1]SD7a!H41+[1]SD7b!H41++[1]SD7e!H41</f>
        <v>0</v>
      </c>
      <c r="I41" s="140">
        <f>[1]SD7a!I41+[1]SD7b!I41++[1]SD7e!I41</f>
        <v>0</v>
      </c>
      <c r="J41" s="44">
        <f>[1]SD7a!J41+[1]SD7b!J41++[1]SD7e!J41</f>
        <v>0</v>
      </c>
      <c r="K41" s="141">
        <f>[1]SD7a!K41+[1]SD7b!K41++[1]SD7e!K41</f>
        <v>0</v>
      </c>
      <c r="L41" s="148"/>
    </row>
    <row r="42" spans="1:12" ht="13.35" customHeight="1" x14ac:dyDescent="0.25">
      <c r="A42" s="147" t="s">
        <v>85</v>
      </c>
      <c r="B42" s="91"/>
      <c r="C42" s="45">
        <f>[1]SD7a!C42+[1]SD7b!C42++[1]SD7e!C42</f>
        <v>0</v>
      </c>
      <c r="D42" s="44">
        <f>[1]SD7a!D42+[1]SD7b!D42++[1]SD7e!D42</f>
        <v>0</v>
      </c>
      <c r="E42" s="149">
        <f>[1]SD7a!E42+[1]SD7b!E42++[1]SD7e!E42</f>
        <v>0</v>
      </c>
      <c r="F42" s="140">
        <f>[1]SD7a!F42+[1]SD7b!F42++[1]SD7e!F42</f>
        <v>0</v>
      </c>
      <c r="G42" s="44">
        <f>[1]SD7a!G42+[1]SD7b!G42++[1]SD7e!G42</f>
        <v>0</v>
      </c>
      <c r="H42" s="141">
        <f>[1]SD7a!H42+[1]SD7b!H42++[1]SD7e!H42</f>
        <v>0</v>
      </c>
      <c r="I42" s="140">
        <f>[1]SD7a!I42+[1]SD7b!I42++[1]SD7e!I42</f>
        <v>0</v>
      </c>
      <c r="J42" s="44">
        <f>[1]SD7a!J42+[1]SD7b!J42++[1]SD7e!J42</f>
        <v>0</v>
      </c>
      <c r="K42" s="141">
        <f>[1]SD7a!K42+[1]SD7b!K42++[1]SD7e!K42</f>
        <v>0</v>
      </c>
    </row>
    <row r="43" spans="1:12" ht="13.35" customHeight="1" x14ac:dyDescent="0.25">
      <c r="A43" s="147" t="s">
        <v>56</v>
      </c>
      <c r="B43" s="91"/>
      <c r="C43" s="45">
        <f>[1]SD7a!C43+[1]SD7b!C43++[1]SD7e!C43</f>
        <v>0</v>
      </c>
      <c r="D43" s="44">
        <f>[1]SD7a!D43+[1]SD7b!D43++[1]SD7e!D43</f>
        <v>0</v>
      </c>
      <c r="E43" s="149">
        <f>[1]SD7a!E43+[1]SD7b!E43++[1]SD7e!E43</f>
        <v>0</v>
      </c>
      <c r="F43" s="140">
        <f>[1]SD7a!F43+[1]SD7b!F43++[1]SD7e!F43</f>
        <v>0</v>
      </c>
      <c r="G43" s="44">
        <f>[1]SD7a!G43+[1]SD7b!G43++[1]SD7e!G43</f>
        <v>0</v>
      </c>
      <c r="H43" s="141">
        <f>[1]SD7a!H43+[1]SD7b!H43++[1]SD7e!H43</f>
        <v>0</v>
      </c>
      <c r="I43" s="140">
        <f>[1]SD7a!I43+[1]SD7b!I43++[1]SD7e!I43</f>
        <v>0</v>
      </c>
      <c r="J43" s="44">
        <f>[1]SD7a!J43+[1]SD7b!J43++[1]SD7e!J43</f>
        <v>0</v>
      </c>
      <c r="K43" s="141">
        <f>[1]SD7a!K43+[1]SD7b!K43++[1]SD7e!K43</f>
        <v>0</v>
      </c>
    </row>
    <row r="44" spans="1:12" ht="13.35" customHeight="1" x14ac:dyDescent="0.25">
      <c r="A44" s="142" t="s">
        <v>86</v>
      </c>
      <c r="B44" s="91"/>
      <c r="C44" s="44">
        <f t="shared" ref="C44:K44" si="6">SUM(C45:C51)</f>
        <v>0</v>
      </c>
      <c r="D44" s="44">
        <f t="shared" si="6"/>
        <v>0</v>
      </c>
      <c r="E44" s="149">
        <f t="shared" si="6"/>
        <v>0</v>
      </c>
      <c r="F44" s="140">
        <f t="shared" si="6"/>
        <v>0</v>
      </c>
      <c r="G44" s="44">
        <f t="shared" si="6"/>
        <v>0</v>
      </c>
      <c r="H44" s="141">
        <f t="shared" si="6"/>
        <v>0</v>
      </c>
      <c r="I44" s="150">
        <f t="shared" si="6"/>
        <v>0</v>
      </c>
      <c r="J44" s="44">
        <f t="shared" si="6"/>
        <v>0</v>
      </c>
      <c r="K44" s="141">
        <f t="shared" si="6"/>
        <v>0</v>
      </c>
    </row>
    <row r="45" spans="1:12" ht="13.35" customHeight="1" x14ac:dyDescent="0.25">
      <c r="A45" s="147" t="s">
        <v>87</v>
      </c>
      <c r="B45" s="91"/>
      <c r="C45" s="45">
        <f>[1]SD7a!C45+[1]SD7b!C45++[1]SD7e!C45</f>
        <v>0</v>
      </c>
      <c r="D45" s="44">
        <f>[1]SD7a!D45+[1]SD7b!D45++[1]SD7e!D45</f>
        <v>0</v>
      </c>
      <c r="E45" s="149">
        <f>[1]SD7a!E45+[1]SD7b!E45++[1]SD7e!E45</f>
        <v>0</v>
      </c>
      <c r="F45" s="140">
        <f>[1]SD7a!F45+[1]SD7b!F45++[1]SD7e!F45</f>
        <v>0</v>
      </c>
      <c r="G45" s="44">
        <f>[1]SD7a!G45+[1]SD7b!G45++[1]SD7e!G45</f>
        <v>0</v>
      </c>
      <c r="H45" s="141">
        <f>[1]SD7a!H45+[1]SD7b!H45++[1]SD7e!H45</f>
        <v>0</v>
      </c>
      <c r="I45" s="140">
        <f>[1]SD7a!I45+[1]SD7b!I45++[1]SD7e!I45</f>
        <v>0</v>
      </c>
      <c r="J45" s="44">
        <f>[1]SD7a!J45+[1]SD7b!J45++[1]SD7e!J45</f>
        <v>0</v>
      </c>
      <c r="K45" s="141">
        <f>[1]SD7a!K45+[1]SD7b!K45++[1]SD7e!K45</f>
        <v>0</v>
      </c>
    </row>
    <row r="46" spans="1:12" ht="13.35" customHeight="1" x14ac:dyDescent="0.25">
      <c r="A46" s="147" t="s">
        <v>88</v>
      </c>
      <c r="B46" s="91"/>
      <c r="C46" s="45">
        <f>[1]SD7a!C46+[1]SD7b!C46++[1]SD7e!C46</f>
        <v>0</v>
      </c>
      <c r="D46" s="44">
        <f>[1]SD7a!D46+[1]SD7b!D46++[1]SD7e!D46</f>
        <v>0</v>
      </c>
      <c r="E46" s="149">
        <f>[1]SD7a!E46+[1]SD7b!E46++[1]SD7e!E46</f>
        <v>0</v>
      </c>
      <c r="F46" s="140">
        <f>[1]SD7a!F46+[1]SD7b!F46++[1]SD7e!F46</f>
        <v>0</v>
      </c>
      <c r="G46" s="44">
        <f>[1]SD7a!G46+[1]SD7b!G46++[1]SD7e!G46</f>
        <v>0</v>
      </c>
      <c r="H46" s="141">
        <f>[1]SD7a!H46+[1]SD7b!H46++[1]SD7e!H46</f>
        <v>0</v>
      </c>
      <c r="I46" s="140">
        <f>[1]SD7a!I46+[1]SD7b!I46++[1]SD7e!I46</f>
        <v>0</v>
      </c>
      <c r="J46" s="44">
        <f>[1]SD7a!J46+[1]SD7b!J46++[1]SD7e!J46</f>
        <v>0</v>
      </c>
      <c r="K46" s="141">
        <f>[1]SD7a!K46+[1]SD7b!K46++[1]SD7e!K46</f>
        <v>0</v>
      </c>
    </row>
    <row r="47" spans="1:12" ht="13.35" customHeight="1" x14ac:dyDescent="0.25">
      <c r="A47" s="147" t="s">
        <v>89</v>
      </c>
      <c r="B47" s="91"/>
      <c r="C47" s="45">
        <f>[1]SD7a!C47+[1]SD7b!C47++[1]SD7e!C47</f>
        <v>0</v>
      </c>
      <c r="D47" s="44">
        <f>[1]SD7a!D47+[1]SD7b!D47++[1]SD7e!D47</f>
        <v>0</v>
      </c>
      <c r="E47" s="149">
        <f>[1]SD7a!E47+[1]SD7b!E47++[1]SD7e!E47</f>
        <v>0</v>
      </c>
      <c r="F47" s="140">
        <f>[1]SD7a!F47+[1]SD7b!F47++[1]SD7e!F47</f>
        <v>0</v>
      </c>
      <c r="G47" s="44">
        <f>[1]SD7a!G47+[1]SD7b!G47++[1]SD7e!G47</f>
        <v>0</v>
      </c>
      <c r="H47" s="141">
        <f>[1]SD7a!H47+[1]SD7b!H47++[1]SD7e!H47</f>
        <v>0</v>
      </c>
      <c r="I47" s="140">
        <f>[1]SD7a!I47+[1]SD7b!I47++[1]SD7e!I47</f>
        <v>0</v>
      </c>
      <c r="J47" s="44">
        <f>[1]SD7a!J47+[1]SD7b!J47++[1]SD7e!J47</f>
        <v>0</v>
      </c>
      <c r="K47" s="141">
        <f>[1]SD7a!K47+[1]SD7b!K47++[1]SD7e!K47</f>
        <v>0</v>
      </c>
    </row>
    <row r="48" spans="1:12" ht="13.35" customHeight="1" x14ac:dyDescent="0.25">
      <c r="A48" s="147" t="s">
        <v>90</v>
      </c>
      <c r="B48" s="91"/>
      <c r="C48" s="45">
        <f>[1]SD7a!C48+[1]SD7b!C48++[1]SD7e!C48</f>
        <v>0</v>
      </c>
      <c r="D48" s="44">
        <f>[1]SD7a!D48+[1]SD7b!D48++[1]SD7e!D48</f>
        <v>0</v>
      </c>
      <c r="E48" s="149">
        <f>[1]SD7a!E48+[1]SD7b!E48++[1]SD7e!E48</f>
        <v>0</v>
      </c>
      <c r="F48" s="140">
        <f>[1]SD7a!F48+[1]SD7b!F48++[1]SD7e!F48</f>
        <v>0</v>
      </c>
      <c r="G48" s="44">
        <f>[1]SD7a!G48+[1]SD7b!G48++[1]SD7e!G48</f>
        <v>0</v>
      </c>
      <c r="H48" s="141">
        <f>[1]SD7a!H48+[1]SD7b!H48++[1]SD7e!H48</f>
        <v>0</v>
      </c>
      <c r="I48" s="140">
        <f>[1]SD7a!I48+[1]SD7b!I48++[1]SD7e!I48</f>
        <v>0</v>
      </c>
      <c r="J48" s="44">
        <f>[1]SD7a!J48+[1]SD7b!J48++[1]SD7e!J48</f>
        <v>0</v>
      </c>
      <c r="K48" s="141">
        <f>[1]SD7a!K48+[1]SD7b!K48++[1]SD7e!K48</f>
        <v>0</v>
      </c>
      <c r="L48" s="148"/>
    </row>
    <row r="49" spans="1:12" ht="13.35" customHeight="1" x14ac:dyDescent="0.25">
      <c r="A49" s="147" t="s">
        <v>91</v>
      </c>
      <c r="B49" s="91"/>
      <c r="C49" s="45">
        <f>[1]SD7a!C49+[1]SD7b!C49++[1]SD7e!C49</f>
        <v>0</v>
      </c>
      <c r="D49" s="44">
        <f>[1]SD7a!D49+[1]SD7b!D49++[1]SD7e!D49</f>
        <v>0</v>
      </c>
      <c r="E49" s="149">
        <f>[1]SD7a!E49+[1]SD7b!E49++[1]SD7e!E49</f>
        <v>0</v>
      </c>
      <c r="F49" s="140">
        <f>[1]SD7a!F49+[1]SD7b!F49++[1]SD7e!F49</f>
        <v>0</v>
      </c>
      <c r="G49" s="44">
        <f>[1]SD7a!G49+[1]SD7b!G49++[1]SD7e!G49</f>
        <v>0</v>
      </c>
      <c r="H49" s="141">
        <f>[1]SD7a!H49+[1]SD7b!H49++[1]SD7e!H49</f>
        <v>0</v>
      </c>
      <c r="I49" s="140">
        <f>[1]SD7a!I49+[1]SD7b!I49++[1]SD7e!I49</f>
        <v>0</v>
      </c>
      <c r="J49" s="44">
        <f>[1]SD7a!J49+[1]SD7b!J49++[1]SD7e!J49</f>
        <v>0</v>
      </c>
      <c r="K49" s="141">
        <f>[1]SD7a!K49+[1]SD7b!K49++[1]SD7e!K49</f>
        <v>0</v>
      </c>
    </row>
    <row r="50" spans="1:12" ht="13.35" customHeight="1" x14ac:dyDescent="0.25">
      <c r="A50" s="147" t="s">
        <v>92</v>
      </c>
      <c r="B50" s="91"/>
      <c r="C50" s="45">
        <f>[1]SD7a!C50+[1]SD7b!C50++[1]SD7e!C50</f>
        <v>0</v>
      </c>
      <c r="D50" s="44">
        <f>[1]SD7a!D50+[1]SD7b!D50++[1]SD7e!D50</f>
        <v>0</v>
      </c>
      <c r="E50" s="149">
        <f>[1]SD7a!E50+[1]SD7b!E50++[1]SD7e!E50</f>
        <v>0</v>
      </c>
      <c r="F50" s="140">
        <f>[1]SD7a!F50+[1]SD7b!F50++[1]SD7e!F50</f>
        <v>0</v>
      </c>
      <c r="G50" s="44">
        <f>[1]SD7a!G50+[1]SD7b!G50++[1]SD7e!G50</f>
        <v>0</v>
      </c>
      <c r="H50" s="141">
        <f>[1]SD7a!H50+[1]SD7b!H50++[1]SD7e!H50</f>
        <v>0</v>
      </c>
      <c r="I50" s="140">
        <f>[1]SD7a!I50+[1]SD7b!I50++[1]SD7e!I50</f>
        <v>0</v>
      </c>
      <c r="J50" s="44">
        <f>[1]SD7a!J50+[1]SD7b!J50++[1]SD7e!J50</f>
        <v>0</v>
      </c>
      <c r="K50" s="141">
        <f>[1]SD7a!K50+[1]SD7b!K50++[1]SD7e!K50</f>
        <v>0</v>
      </c>
    </row>
    <row r="51" spans="1:12" ht="13.35" customHeight="1" x14ac:dyDescent="0.25">
      <c r="A51" s="147" t="s">
        <v>56</v>
      </c>
      <c r="B51" s="91"/>
      <c r="C51" s="45">
        <f>[1]SD7a!C51+[1]SD7b!C51++[1]SD7e!C51</f>
        <v>0</v>
      </c>
      <c r="D51" s="44">
        <f>[1]SD7a!D51+[1]SD7b!D51++[1]SD7e!D51</f>
        <v>0</v>
      </c>
      <c r="E51" s="149">
        <f>[1]SD7a!E51+[1]SD7b!E51++[1]SD7e!E51</f>
        <v>0</v>
      </c>
      <c r="F51" s="140">
        <f>[1]SD7a!F51+[1]SD7b!F51++[1]SD7e!F51</f>
        <v>0</v>
      </c>
      <c r="G51" s="44">
        <f>[1]SD7a!G51+[1]SD7b!G51++[1]SD7e!G51</f>
        <v>0</v>
      </c>
      <c r="H51" s="141">
        <f>[1]SD7a!H51+[1]SD7b!H51++[1]SD7e!H51</f>
        <v>0</v>
      </c>
      <c r="I51" s="140">
        <f>[1]SD7a!I51+[1]SD7b!I51++[1]SD7e!I51</f>
        <v>0</v>
      </c>
      <c r="J51" s="44">
        <f>[1]SD7a!J51+[1]SD7b!J51++[1]SD7e!J51</f>
        <v>0</v>
      </c>
      <c r="K51" s="141">
        <f>[1]SD7a!K51+[1]SD7b!K51++[1]SD7e!K51</f>
        <v>0</v>
      </c>
    </row>
    <row r="52" spans="1:12" ht="13.35" customHeight="1" x14ac:dyDescent="0.25">
      <c r="A52" s="142" t="s">
        <v>93</v>
      </c>
      <c r="B52" s="91"/>
      <c r="C52" s="44">
        <f t="shared" ref="C52:K52" si="7">SUM(C53:C61)</f>
        <v>0</v>
      </c>
      <c r="D52" s="44">
        <f t="shared" si="7"/>
        <v>0</v>
      </c>
      <c r="E52" s="149">
        <f t="shared" si="7"/>
        <v>0</v>
      </c>
      <c r="F52" s="140">
        <f t="shared" si="7"/>
        <v>0</v>
      </c>
      <c r="G52" s="44">
        <f t="shared" si="7"/>
        <v>0</v>
      </c>
      <c r="H52" s="141">
        <f t="shared" si="7"/>
        <v>0</v>
      </c>
      <c r="I52" s="150">
        <f t="shared" si="7"/>
        <v>0</v>
      </c>
      <c r="J52" s="44">
        <f t="shared" si="7"/>
        <v>0</v>
      </c>
      <c r="K52" s="141">
        <f t="shared" si="7"/>
        <v>0</v>
      </c>
      <c r="L52" s="148"/>
    </row>
    <row r="53" spans="1:12" ht="13.35" customHeight="1" x14ac:dyDescent="0.25">
      <c r="A53" s="147" t="s">
        <v>94</v>
      </c>
      <c r="B53" s="91"/>
      <c r="C53" s="45">
        <f>[1]SD7a!C53+[1]SD7b!C53++[1]SD7e!C53</f>
        <v>0</v>
      </c>
      <c r="D53" s="44">
        <f>[1]SD7a!D53+[1]SD7b!D53++[1]SD7e!D53</f>
        <v>0</v>
      </c>
      <c r="E53" s="149">
        <f>[1]SD7a!E53+[1]SD7b!E53++[1]SD7e!E53</f>
        <v>0</v>
      </c>
      <c r="F53" s="140">
        <f>[1]SD7a!F53+[1]SD7b!F53++[1]SD7e!F53</f>
        <v>0</v>
      </c>
      <c r="G53" s="44">
        <f>[1]SD7a!G53+[1]SD7b!G53++[1]SD7e!G53</f>
        <v>0</v>
      </c>
      <c r="H53" s="141">
        <f>[1]SD7a!H53+[1]SD7b!H53++[1]SD7e!H53</f>
        <v>0</v>
      </c>
      <c r="I53" s="140">
        <f>[1]SD7a!I53+[1]SD7b!I53++[1]SD7e!I53</f>
        <v>0</v>
      </c>
      <c r="J53" s="44">
        <f>[1]SD7a!J53+[1]SD7b!J53++[1]SD7e!J53</f>
        <v>0</v>
      </c>
      <c r="K53" s="141">
        <f>[1]SD7a!K53+[1]SD7b!K53++[1]SD7e!K53</f>
        <v>0</v>
      </c>
    </row>
    <row r="54" spans="1:12" ht="13.35" customHeight="1" x14ac:dyDescent="0.25">
      <c r="A54" s="147" t="s">
        <v>95</v>
      </c>
      <c r="B54" s="91"/>
      <c r="C54" s="45">
        <f>[1]SD7a!C54+[1]SD7b!C54++[1]SD7e!C54</f>
        <v>0</v>
      </c>
      <c r="D54" s="44">
        <f>[1]SD7a!D54+[1]SD7b!D54++[1]SD7e!D54</f>
        <v>0</v>
      </c>
      <c r="E54" s="149">
        <f>[1]SD7a!E54+[1]SD7b!E54++[1]SD7e!E54</f>
        <v>0</v>
      </c>
      <c r="F54" s="140">
        <f>[1]SD7a!F54+[1]SD7b!F54++[1]SD7e!F54</f>
        <v>0</v>
      </c>
      <c r="G54" s="44">
        <f>[1]SD7a!G54+[1]SD7b!G54++[1]SD7e!G54</f>
        <v>0</v>
      </c>
      <c r="H54" s="141">
        <f>[1]SD7a!H54+[1]SD7b!H54++[1]SD7e!H54</f>
        <v>0</v>
      </c>
      <c r="I54" s="140">
        <f>[1]SD7a!I54+[1]SD7b!I54++[1]SD7e!I54</f>
        <v>0</v>
      </c>
      <c r="J54" s="44">
        <f>[1]SD7a!J54+[1]SD7b!J54++[1]SD7e!J54</f>
        <v>0</v>
      </c>
      <c r="K54" s="141">
        <f>[1]SD7a!K54+[1]SD7b!K54++[1]SD7e!K54</f>
        <v>0</v>
      </c>
      <c r="L54" s="148"/>
    </row>
    <row r="55" spans="1:12" ht="13.35" customHeight="1" x14ac:dyDescent="0.25">
      <c r="A55" s="147" t="s">
        <v>96</v>
      </c>
      <c r="B55" s="91"/>
      <c r="C55" s="45">
        <f>[1]SD7a!C55+[1]SD7b!C55++[1]SD7e!C55</f>
        <v>0</v>
      </c>
      <c r="D55" s="44">
        <f>[1]SD7a!D55+[1]SD7b!D55++[1]SD7e!D55</f>
        <v>0</v>
      </c>
      <c r="E55" s="149">
        <f>[1]SD7a!E55+[1]SD7b!E55++[1]SD7e!E55</f>
        <v>0</v>
      </c>
      <c r="F55" s="140">
        <f>[1]SD7a!F55+[1]SD7b!F55++[1]SD7e!F55</f>
        <v>0</v>
      </c>
      <c r="G55" s="44">
        <f>[1]SD7a!G55+[1]SD7b!G55++[1]SD7e!G55</f>
        <v>0</v>
      </c>
      <c r="H55" s="141">
        <f>[1]SD7a!H55+[1]SD7b!H55++[1]SD7e!H55</f>
        <v>0</v>
      </c>
      <c r="I55" s="140">
        <f>[1]SD7a!I55+[1]SD7b!I55++[1]SD7e!I55</f>
        <v>0</v>
      </c>
      <c r="J55" s="44">
        <f>[1]SD7a!J55+[1]SD7b!J55++[1]SD7e!J55</f>
        <v>0</v>
      </c>
      <c r="K55" s="141">
        <f>[1]SD7a!K55+[1]SD7b!K55++[1]SD7e!K55</f>
        <v>0</v>
      </c>
      <c r="L55" s="148"/>
    </row>
    <row r="56" spans="1:12" ht="13.35" customHeight="1" x14ac:dyDescent="0.25">
      <c r="A56" s="147" t="s">
        <v>58</v>
      </c>
      <c r="B56" s="91"/>
      <c r="C56" s="45">
        <f>[1]SD7a!C56+[1]SD7b!C56++[1]SD7e!C56</f>
        <v>0</v>
      </c>
      <c r="D56" s="44">
        <f>[1]SD7a!D56+[1]SD7b!D56++[1]SD7e!D56</f>
        <v>0</v>
      </c>
      <c r="E56" s="149">
        <f>[1]SD7a!E56+[1]SD7b!E56++[1]SD7e!E56</f>
        <v>0</v>
      </c>
      <c r="F56" s="140">
        <f>[1]SD7a!F56+[1]SD7b!F56++[1]SD7e!F56</f>
        <v>0</v>
      </c>
      <c r="G56" s="44">
        <f>[1]SD7a!G56+[1]SD7b!G56++[1]SD7e!G56</f>
        <v>0</v>
      </c>
      <c r="H56" s="141">
        <f>[1]SD7a!H56+[1]SD7b!H56++[1]SD7e!H56</f>
        <v>0</v>
      </c>
      <c r="I56" s="140">
        <f>[1]SD7a!I56+[1]SD7b!I56++[1]SD7e!I56</f>
        <v>0</v>
      </c>
      <c r="J56" s="44">
        <f>[1]SD7a!J56+[1]SD7b!J56++[1]SD7e!J56</f>
        <v>0</v>
      </c>
      <c r="K56" s="141">
        <f>[1]SD7a!K56+[1]SD7b!K56++[1]SD7e!K56</f>
        <v>0</v>
      </c>
      <c r="L56" s="148"/>
    </row>
    <row r="57" spans="1:12" ht="13.35" customHeight="1" x14ac:dyDescent="0.25">
      <c r="A57" s="147" t="s">
        <v>59</v>
      </c>
      <c r="B57" s="91"/>
      <c r="C57" s="45">
        <f>[1]SD7a!C57+[1]SD7b!C57++[1]SD7e!C57</f>
        <v>0</v>
      </c>
      <c r="D57" s="44">
        <f>[1]SD7a!D57+[1]SD7b!D57++[1]SD7e!D57</f>
        <v>0</v>
      </c>
      <c r="E57" s="149">
        <f>[1]SD7a!E57+[1]SD7b!E57++[1]SD7e!E57</f>
        <v>0</v>
      </c>
      <c r="F57" s="140">
        <f>[1]SD7a!F57+[1]SD7b!F57++[1]SD7e!F57</f>
        <v>0</v>
      </c>
      <c r="G57" s="44">
        <f>[1]SD7a!G57+[1]SD7b!G57++[1]SD7e!G57</f>
        <v>0</v>
      </c>
      <c r="H57" s="141">
        <f>[1]SD7a!H57+[1]SD7b!H57++[1]SD7e!H57</f>
        <v>0</v>
      </c>
      <c r="I57" s="140">
        <f>[1]SD7a!I57+[1]SD7b!I57++[1]SD7e!I57</f>
        <v>0</v>
      </c>
      <c r="J57" s="44">
        <f>[1]SD7a!J57+[1]SD7b!J57++[1]SD7e!J57</f>
        <v>0</v>
      </c>
      <c r="K57" s="141">
        <f>[1]SD7a!K57+[1]SD7b!K57++[1]SD7e!K57</f>
        <v>0</v>
      </c>
      <c r="L57" s="148"/>
    </row>
    <row r="58" spans="1:12" ht="13.35" customHeight="1" x14ac:dyDescent="0.25">
      <c r="A58" s="147" t="s">
        <v>60</v>
      </c>
      <c r="B58" s="91"/>
      <c r="C58" s="45">
        <f>[1]SD7a!C58+[1]SD7b!C58++[1]SD7e!C58</f>
        <v>0</v>
      </c>
      <c r="D58" s="44">
        <f>[1]SD7a!D58+[1]SD7b!D58++[1]SD7e!D58</f>
        <v>0</v>
      </c>
      <c r="E58" s="149">
        <f>[1]SD7a!E58+[1]SD7b!E58++[1]SD7e!E58</f>
        <v>0</v>
      </c>
      <c r="F58" s="140">
        <f>[1]SD7a!F58+[1]SD7b!F58++[1]SD7e!F58</f>
        <v>0</v>
      </c>
      <c r="G58" s="44">
        <f>[1]SD7a!G58+[1]SD7b!G58++[1]SD7e!G58</f>
        <v>0</v>
      </c>
      <c r="H58" s="141">
        <f>[1]SD7a!H58+[1]SD7b!H58++[1]SD7e!H58</f>
        <v>0</v>
      </c>
      <c r="I58" s="140">
        <f>[1]SD7a!I58+[1]SD7b!I58++[1]SD7e!I58</f>
        <v>0</v>
      </c>
      <c r="J58" s="44">
        <f>[1]SD7a!J58+[1]SD7b!J58++[1]SD7e!J58</f>
        <v>0</v>
      </c>
      <c r="K58" s="141">
        <f>[1]SD7a!K58+[1]SD7b!K58++[1]SD7e!K58</f>
        <v>0</v>
      </c>
    </row>
    <row r="59" spans="1:12" ht="13.35" customHeight="1" x14ac:dyDescent="0.25">
      <c r="A59" s="147" t="s">
        <v>66</v>
      </c>
      <c r="B59" s="91"/>
      <c r="C59" s="45">
        <f>[1]SD7a!C59+[1]SD7b!C59++[1]SD7e!C59</f>
        <v>0</v>
      </c>
      <c r="D59" s="44">
        <f>[1]SD7a!D59+[1]SD7b!D59++[1]SD7e!D59</f>
        <v>0</v>
      </c>
      <c r="E59" s="149">
        <f>[1]SD7a!E59+[1]SD7b!E59++[1]SD7e!E59</f>
        <v>0</v>
      </c>
      <c r="F59" s="140">
        <f>[1]SD7a!F59+[1]SD7b!F59++[1]SD7e!F59</f>
        <v>0</v>
      </c>
      <c r="G59" s="44">
        <f>[1]SD7a!G59+[1]SD7b!G59++[1]SD7e!G59</f>
        <v>0</v>
      </c>
      <c r="H59" s="141">
        <f>[1]SD7a!H59+[1]SD7b!H59++[1]SD7e!H59</f>
        <v>0</v>
      </c>
      <c r="I59" s="140">
        <f>[1]SD7a!I59+[1]SD7b!I59++[1]SD7e!I59</f>
        <v>0</v>
      </c>
      <c r="J59" s="44">
        <f>[1]SD7a!J59+[1]SD7b!J59++[1]SD7e!J59</f>
        <v>0</v>
      </c>
      <c r="K59" s="141">
        <f>[1]SD7a!K59+[1]SD7b!K59++[1]SD7e!K59</f>
        <v>0</v>
      </c>
      <c r="L59" s="148"/>
    </row>
    <row r="60" spans="1:12" ht="13.35" customHeight="1" x14ac:dyDescent="0.25">
      <c r="A60" s="147" t="s">
        <v>69</v>
      </c>
      <c r="B60" s="91"/>
      <c r="C60" s="45">
        <f>[1]SD7a!C60+[1]SD7b!C60++[1]SD7e!C60</f>
        <v>0</v>
      </c>
      <c r="D60" s="44">
        <f>[1]SD7a!D60+[1]SD7b!D60++[1]SD7e!D60</f>
        <v>0</v>
      </c>
      <c r="E60" s="149">
        <f>[1]SD7a!E60+[1]SD7b!E60++[1]SD7e!E60</f>
        <v>0</v>
      </c>
      <c r="F60" s="140">
        <f>[1]SD7a!F60+[1]SD7b!F60++[1]SD7e!F60</f>
        <v>0</v>
      </c>
      <c r="G60" s="44">
        <f>[1]SD7a!G60+[1]SD7b!G60++[1]SD7e!G60</f>
        <v>0</v>
      </c>
      <c r="H60" s="141">
        <f>[1]SD7a!H60+[1]SD7b!H60++[1]SD7e!H60</f>
        <v>0</v>
      </c>
      <c r="I60" s="140">
        <f>[1]SD7a!I60+[1]SD7b!I60++[1]SD7e!I60</f>
        <v>0</v>
      </c>
      <c r="J60" s="44">
        <f>[1]SD7a!J60+[1]SD7b!J60++[1]SD7e!J60</f>
        <v>0</v>
      </c>
      <c r="K60" s="141">
        <f>[1]SD7a!K60+[1]SD7b!K60++[1]SD7e!K60</f>
        <v>0</v>
      </c>
      <c r="L60" s="148"/>
    </row>
    <row r="61" spans="1:12" ht="13.35" customHeight="1" x14ac:dyDescent="0.25">
      <c r="A61" s="147" t="s">
        <v>56</v>
      </c>
      <c r="B61" s="91"/>
      <c r="C61" s="45">
        <f>[1]SD7a!C61+[1]SD7b!C61++[1]SD7e!C61</f>
        <v>0</v>
      </c>
      <c r="D61" s="44">
        <f>[1]SD7a!D61+[1]SD7b!D61++[1]SD7e!D61</f>
        <v>0</v>
      </c>
      <c r="E61" s="149">
        <f>[1]SD7a!E61+[1]SD7b!E61++[1]SD7e!E61</f>
        <v>0</v>
      </c>
      <c r="F61" s="140">
        <f>[1]SD7a!F61+[1]SD7b!F61++[1]SD7e!F61</f>
        <v>0</v>
      </c>
      <c r="G61" s="44">
        <f>[1]SD7a!G61+[1]SD7b!G61++[1]SD7e!G61</f>
        <v>0</v>
      </c>
      <c r="H61" s="141">
        <f>[1]SD7a!H61+[1]SD7b!H61++[1]SD7e!H61</f>
        <v>0</v>
      </c>
      <c r="I61" s="140">
        <f>[1]SD7a!I61+[1]SD7b!I61++[1]SD7e!I61</f>
        <v>0</v>
      </c>
      <c r="J61" s="44">
        <f>[1]SD7a!J61+[1]SD7b!J61++[1]SD7e!J61</f>
        <v>0</v>
      </c>
      <c r="K61" s="141">
        <f>[1]SD7a!K61+[1]SD7b!K61++[1]SD7e!K61</f>
        <v>0</v>
      </c>
      <c r="L61" s="148"/>
    </row>
    <row r="62" spans="1:12" ht="13.35" customHeight="1" x14ac:dyDescent="0.25">
      <c r="A62" s="142" t="s">
        <v>97</v>
      </c>
      <c r="B62" s="91"/>
      <c r="C62" s="44">
        <f t="shared" ref="C62:K62" si="8">SUM(C63:C67)</f>
        <v>0</v>
      </c>
      <c r="D62" s="44">
        <f t="shared" si="8"/>
        <v>0</v>
      </c>
      <c r="E62" s="149">
        <f t="shared" si="8"/>
        <v>0</v>
      </c>
      <c r="F62" s="140">
        <f t="shared" si="8"/>
        <v>0</v>
      </c>
      <c r="G62" s="44">
        <f t="shared" si="8"/>
        <v>0</v>
      </c>
      <c r="H62" s="141">
        <f t="shared" si="8"/>
        <v>0</v>
      </c>
      <c r="I62" s="150">
        <f t="shared" si="8"/>
        <v>0</v>
      </c>
      <c r="J62" s="44">
        <f t="shared" si="8"/>
        <v>0</v>
      </c>
      <c r="K62" s="141">
        <f t="shared" si="8"/>
        <v>0</v>
      </c>
      <c r="L62" s="148"/>
    </row>
    <row r="63" spans="1:12" ht="13.35" customHeight="1" x14ac:dyDescent="0.25">
      <c r="A63" s="147" t="s">
        <v>98</v>
      </c>
      <c r="B63" s="91"/>
      <c r="C63" s="45">
        <f>[1]SD7a!C63+[1]SD7b!C63++[1]SD7e!C63</f>
        <v>0</v>
      </c>
      <c r="D63" s="44">
        <f>[1]SD7a!D63+[1]SD7b!D63++[1]SD7e!D63</f>
        <v>0</v>
      </c>
      <c r="E63" s="149">
        <f>[1]SD7a!E63+[1]SD7b!E63++[1]SD7e!E63</f>
        <v>0</v>
      </c>
      <c r="F63" s="140">
        <f>[1]SD7a!F63+[1]SD7b!F63++[1]SD7e!F63</f>
        <v>0</v>
      </c>
      <c r="G63" s="44">
        <f>[1]SD7a!G63+[1]SD7b!G63++[1]SD7e!G63</f>
        <v>0</v>
      </c>
      <c r="H63" s="141">
        <f>[1]SD7a!H63+[1]SD7b!H63++[1]SD7e!H63</f>
        <v>0</v>
      </c>
      <c r="I63" s="140">
        <f>[1]SD7a!I63+[1]SD7b!I63++[1]SD7e!I63</f>
        <v>0</v>
      </c>
      <c r="J63" s="44">
        <f>[1]SD7a!J63+[1]SD7b!J63++[1]SD7e!J63</f>
        <v>0</v>
      </c>
      <c r="K63" s="141">
        <f>[1]SD7a!K63+[1]SD7b!K63++[1]SD7e!K63</f>
        <v>0</v>
      </c>
      <c r="L63" s="148"/>
    </row>
    <row r="64" spans="1:12" ht="13.35" customHeight="1" x14ac:dyDescent="0.25">
      <c r="A64" s="147" t="s">
        <v>99</v>
      </c>
      <c r="B64" s="91"/>
      <c r="C64" s="45">
        <f>[1]SD7a!C64+[1]SD7b!C64++[1]SD7e!C64</f>
        <v>0</v>
      </c>
      <c r="D64" s="44">
        <f>[1]SD7a!D64+[1]SD7b!D64++[1]SD7e!D64</f>
        <v>0</v>
      </c>
      <c r="E64" s="149">
        <f>[1]SD7a!E64+[1]SD7b!E64++[1]SD7e!E64</f>
        <v>0</v>
      </c>
      <c r="F64" s="140">
        <f>[1]SD7a!F64+[1]SD7b!F64++[1]SD7e!F64</f>
        <v>0</v>
      </c>
      <c r="G64" s="44">
        <f>[1]SD7a!G64+[1]SD7b!G64++[1]SD7e!G64</f>
        <v>0</v>
      </c>
      <c r="H64" s="141">
        <f>[1]SD7a!H64+[1]SD7b!H64++[1]SD7e!H64</f>
        <v>0</v>
      </c>
      <c r="I64" s="140">
        <f>[1]SD7a!I64+[1]SD7b!I64++[1]SD7e!I64</f>
        <v>0</v>
      </c>
      <c r="J64" s="44">
        <f>[1]SD7a!J64+[1]SD7b!J64++[1]SD7e!J64</f>
        <v>0</v>
      </c>
      <c r="K64" s="141">
        <f>[1]SD7a!K64+[1]SD7b!K64++[1]SD7e!K64</f>
        <v>0</v>
      </c>
    </row>
    <row r="65" spans="1:11" ht="13.35" customHeight="1" x14ac:dyDescent="0.25">
      <c r="A65" s="147" t="s">
        <v>100</v>
      </c>
      <c r="B65" s="91"/>
      <c r="C65" s="45">
        <f>[1]SD7a!C65+[1]SD7b!C65++[1]SD7e!C65</f>
        <v>0</v>
      </c>
      <c r="D65" s="44">
        <f>[1]SD7a!D65+[1]SD7b!D65++[1]SD7e!D65</f>
        <v>0</v>
      </c>
      <c r="E65" s="149">
        <f>[1]SD7a!E65+[1]SD7b!E65++[1]SD7e!E65</f>
        <v>0</v>
      </c>
      <c r="F65" s="140">
        <f>[1]SD7a!F65+[1]SD7b!F65++[1]SD7e!F65</f>
        <v>0</v>
      </c>
      <c r="G65" s="44">
        <f>[1]SD7a!G65+[1]SD7b!G65++[1]SD7e!G65</f>
        <v>0</v>
      </c>
      <c r="H65" s="141">
        <f>[1]SD7a!H65+[1]SD7b!H65++[1]SD7e!H65</f>
        <v>0</v>
      </c>
      <c r="I65" s="140">
        <f>[1]SD7a!I65+[1]SD7b!I65++[1]SD7e!I65</f>
        <v>0</v>
      </c>
      <c r="J65" s="44">
        <f>[1]SD7a!J65+[1]SD7b!J65++[1]SD7e!J65</f>
        <v>0</v>
      </c>
      <c r="K65" s="141">
        <f>[1]SD7a!K65+[1]SD7b!K65++[1]SD7e!K65</f>
        <v>0</v>
      </c>
    </row>
    <row r="66" spans="1:11" ht="13.35" customHeight="1" x14ac:dyDescent="0.25">
      <c r="A66" s="147" t="s">
        <v>101</v>
      </c>
      <c r="B66" s="91"/>
      <c r="C66" s="45">
        <f>[1]SD7a!C66+[1]SD7b!C66++[1]SD7e!C66</f>
        <v>0</v>
      </c>
      <c r="D66" s="44">
        <f>[1]SD7a!D66+[1]SD7b!D66++[1]SD7e!D66</f>
        <v>0</v>
      </c>
      <c r="E66" s="149">
        <f>[1]SD7a!E66+[1]SD7b!E66++[1]SD7e!E66</f>
        <v>0</v>
      </c>
      <c r="F66" s="140">
        <f>[1]SD7a!F66+[1]SD7b!F66++[1]SD7e!F66</f>
        <v>0</v>
      </c>
      <c r="G66" s="44">
        <f>[1]SD7a!G66+[1]SD7b!G66++[1]SD7e!G66</f>
        <v>0</v>
      </c>
      <c r="H66" s="141">
        <f>[1]SD7a!H66+[1]SD7b!H66++[1]SD7e!H66</f>
        <v>0</v>
      </c>
      <c r="I66" s="140">
        <f>[1]SD7a!I66+[1]SD7b!I66++[1]SD7e!I66</f>
        <v>0</v>
      </c>
      <c r="J66" s="44">
        <f>[1]SD7a!J66+[1]SD7b!J66++[1]SD7e!J66</f>
        <v>0</v>
      </c>
      <c r="K66" s="141">
        <f>[1]SD7a!K66+[1]SD7b!K66++[1]SD7e!K66</f>
        <v>0</v>
      </c>
    </row>
    <row r="67" spans="1:11" ht="13.35" customHeight="1" x14ac:dyDescent="0.25">
      <c r="A67" s="147" t="s">
        <v>56</v>
      </c>
      <c r="B67" s="91"/>
      <c r="C67" s="45">
        <f>[1]SD7a!C67+[1]SD7b!C67++[1]SD7e!C67</f>
        <v>0</v>
      </c>
      <c r="D67" s="44">
        <f>[1]SD7a!D67+[1]SD7b!D67++[1]SD7e!D67</f>
        <v>0</v>
      </c>
      <c r="E67" s="149">
        <f>[1]SD7a!E67+[1]SD7b!E67++[1]SD7e!E67</f>
        <v>0</v>
      </c>
      <c r="F67" s="140">
        <f>[1]SD7a!F67+[1]SD7b!F67++[1]SD7e!F67</f>
        <v>0</v>
      </c>
      <c r="G67" s="44">
        <f>[1]SD7a!G67+[1]SD7b!G67++[1]SD7e!G67</f>
        <v>0</v>
      </c>
      <c r="H67" s="141">
        <f>[1]SD7a!H67+[1]SD7b!H67++[1]SD7e!H67</f>
        <v>0</v>
      </c>
      <c r="I67" s="140">
        <f>[1]SD7a!I67+[1]SD7b!I67++[1]SD7e!I67</f>
        <v>0</v>
      </c>
      <c r="J67" s="44">
        <f>[1]SD7a!J67+[1]SD7b!J67++[1]SD7e!J67</f>
        <v>0</v>
      </c>
      <c r="K67" s="141">
        <f>[1]SD7a!K67+[1]SD7b!K67++[1]SD7e!K67</f>
        <v>0</v>
      </c>
    </row>
    <row r="68" spans="1:11" ht="13.35" customHeight="1" x14ac:dyDescent="0.25">
      <c r="A68" s="142" t="s">
        <v>102</v>
      </c>
      <c r="B68" s="91"/>
      <c r="C68" s="44">
        <f t="shared" ref="C68:K68" si="9">SUM(C69:C72)</f>
        <v>0</v>
      </c>
      <c r="D68" s="44">
        <f t="shared" si="9"/>
        <v>0</v>
      </c>
      <c r="E68" s="44">
        <f t="shared" si="9"/>
        <v>0</v>
      </c>
      <c r="F68" s="140">
        <f t="shared" si="9"/>
        <v>0</v>
      </c>
      <c r="G68" s="44">
        <f t="shared" si="9"/>
        <v>0</v>
      </c>
      <c r="H68" s="141">
        <f t="shared" si="9"/>
        <v>0</v>
      </c>
      <c r="I68" s="150">
        <f t="shared" si="9"/>
        <v>0</v>
      </c>
      <c r="J68" s="44">
        <f t="shared" si="9"/>
        <v>0</v>
      </c>
      <c r="K68" s="141">
        <f t="shared" si="9"/>
        <v>0</v>
      </c>
    </row>
    <row r="69" spans="1:11" ht="13.35" customHeight="1" x14ac:dyDescent="0.25">
      <c r="A69" s="147" t="s">
        <v>103</v>
      </c>
      <c r="B69" s="91"/>
      <c r="C69" s="45">
        <f>[1]SD7a!C69+[1]SD7b!C69++[1]SD7e!C69</f>
        <v>0</v>
      </c>
      <c r="D69" s="44">
        <f>[1]SD7a!D69+[1]SD7b!D69++[1]SD7e!D69</f>
        <v>0</v>
      </c>
      <c r="E69" s="149">
        <f>[1]SD7a!E69+[1]SD7b!E69++[1]SD7e!E69</f>
        <v>0</v>
      </c>
      <c r="F69" s="140">
        <f>[1]SD7a!F69+[1]SD7b!F69++[1]SD7e!F69</f>
        <v>0</v>
      </c>
      <c r="G69" s="44">
        <f>[1]SD7a!G69+[1]SD7b!G69++[1]SD7e!G69</f>
        <v>0</v>
      </c>
      <c r="H69" s="141">
        <f>[1]SD7a!H69+[1]SD7b!H69++[1]SD7e!H69</f>
        <v>0</v>
      </c>
      <c r="I69" s="140">
        <f>[1]SD7a!I69+[1]SD7b!I69++[1]SD7e!I69</f>
        <v>0</v>
      </c>
      <c r="J69" s="44">
        <f>[1]SD7a!J69+[1]SD7b!J69++[1]SD7e!J69</f>
        <v>0</v>
      </c>
      <c r="K69" s="141">
        <f>[1]SD7a!K69+[1]SD7b!K69++[1]SD7e!K69</f>
        <v>0</v>
      </c>
    </row>
    <row r="70" spans="1:11" ht="13.35" customHeight="1" x14ac:dyDescent="0.25">
      <c r="A70" s="147" t="s">
        <v>104</v>
      </c>
      <c r="B70" s="91"/>
      <c r="C70" s="45">
        <f>[1]SD7a!C70+[1]SD7b!C70++[1]SD7e!C70</f>
        <v>0</v>
      </c>
      <c r="D70" s="44">
        <f>[1]SD7a!D70+[1]SD7b!D70++[1]SD7e!D70</f>
        <v>0</v>
      </c>
      <c r="E70" s="149">
        <f>[1]SD7a!E70+[1]SD7b!E70++[1]SD7e!E70</f>
        <v>0</v>
      </c>
      <c r="F70" s="140">
        <f>[1]SD7a!F70+[1]SD7b!F70++[1]SD7e!F70</f>
        <v>0</v>
      </c>
      <c r="G70" s="44">
        <f>[1]SD7a!G70+[1]SD7b!G70++[1]SD7e!G70</f>
        <v>0</v>
      </c>
      <c r="H70" s="141">
        <f>[1]SD7a!H70+[1]SD7b!H70++[1]SD7e!H70</f>
        <v>0</v>
      </c>
      <c r="I70" s="140">
        <f>[1]SD7a!I70+[1]SD7b!I70++[1]SD7e!I70</f>
        <v>0</v>
      </c>
      <c r="J70" s="44">
        <f>[1]SD7a!J70+[1]SD7b!J70++[1]SD7e!J70</f>
        <v>0</v>
      </c>
      <c r="K70" s="141">
        <f>[1]SD7a!K70+[1]SD7b!K70++[1]SD7e!K70</f>
        <v>0</v>
      </c>
    </row>
    <row r="71" spans="1:11" ht="13.35" customHeight="1" x14ac:dyDescent="0.25">
      <c r="A71" s="147" t="s">
        <v>105</v>
      </c>
      <c r="B71" s="91"/>
      <c r="C71" s="45">
        <f>[1]SD7a!C71+[1]SD7b!C71++[1]SD7e!C71</f>
        <v>0</v>
      </c>
      <c r="D71" s="44">
        <f>[1]SD7a!D71+[1]SD7b!D71++[1]SD7e!D71</f>
        <v>0</v>
      </c>
      <c r="E71" s="149">
        <f>[1]SD7a!E71+[1]SD7b!E71++[1]SD7e!E71</f>
        <v>0</v>
      </c>
      <c r="F71" s="140">
        <f>[1]SD7a!F71+[1]SD7b!F71++[1]SD7e!F71</f>
        <v>0</v>
      </c>
      <c r="G71" s="44">
        <f>[1]SD7a!G71+[1]SD7b!G71++[1]SD7e!G71</f>
        <v>0</v>
      </c>
      <c r="H71" s="141">
        <f>[1]SD7a!H71+[1]SD7b!H71++[1]SD7e!H71</f>
        <v>0</v>
      </c>
      <c r="I71" s="140">
        <f>[1]SD7a!I71+[1]SD7b!I71++[1]SD7e!I71</f>
        <v>0</v>
      </c>
      <c r="J71" s="44">
        <f>[1]SD7a!J71+[1]SD7b!J71++[1]SD7e!J71</f>
        <v>0</v>
      </c>
      <c r="K71" s="141">
        <f>[1]SD7a!K71+[1]SD7b!K71++[1]SD7e!K71</f>
        <v>0</v>
      </c>
    </row>
    <row r="72" spans="1:11" ht="13.35" customHeight="1" x14ac:dyDescent="0.25">
      <c r="A72" s="147" t="s">
        <v>56</v>
      </c>
      <c r="B72" s="91"/>
      <c r="C72" s="45">
        <f>[1]SD7a!C72+[1]SD7b!C72++[1]SD7e!C72</f>
        <v>0</v>
      </c>
      <c r="D72" s="44">
        <f>[1]SD7a!D72+[1]SD7b!D72++[1]SD7e!D72</f>
        <v>0</v>
      </c>
      <c r="E72" s="149">
        <f>[1]SD7a!E72+[1]SD7b!E72++[1]SD7e!E72</f>
        <v>0</v>
      </c>
      <c r="F72" s="140">
        <f>[1]SD7a!F72+[1]SD7b!F72++[1]SD7e!F72</f>
        <v>0</v>
      </c>
      <c r="G72" s="44">
        <f>[1]SD7a!G72+[1]SD7b!G72++[1]SD7e!G72</f>
        <v>0</v>
      </c>
      <c r="H72" s="141">
        <f>[1]SD7a!H72+[1]SD7b!H72++[1]SD7e!H72</f>
        <v>0</v>
      </c>
      <c r="I72" s="140">
        <f>[1]SD7a!I72+[1]SD7b!I72++[1]SD7e!I72</f>
        <v>0</v>
      </c>
      <c r="J72" s="44">
        <f>[1]SD7a!J72+[1]SD7b!J72++[1]SD7e!J72</f>
        <v>0</v>
      </c>
      <c r="K72" s="141">
        <f>[1]SD7a!K72+[1]SD7b!K72++[1]SD7e!K72</f>
        <v>0</v>
      </c>
    </row>
    <row r="73" spans="1:11" ht="5.0999999999999996" customHeight="1" x14ac:dyDescent="0.25">
      <c r="A73" s="109"/>
      <c r="B73" s="91"/>
      <c r="C73" s="44"/>
      <c r="D73" s="44"/>
      <c r="E73" s="47"/>
      <c r="F73" s="46"/>
      <c r="G73" s="44"/>
      <c r="H73" s="45"/>
      <c r="I73" s="46"/>
      <c r="J73" s="44"/>
      <c r="K73" s="47"/>
    </row>
    <row r="74" spans="1:11" ht="13.35" customHeight="1" x14ac:dyDescent="0.25">
      <c r="A74" s="93" t="s">
        <v>106</v>
      </c>
      <c r="B74" s="91"/>
      <c r="C74" s="114">
        <f t="shared" ref="C74:K74" si="10">C75+C98</f>
        <v>0</v>
      </c>
      <c r="D74" s="114">
        <f t="shared" si="10"/>
        <v>0</v>
      </c>
      <c r="E74" s="117">
        <f t="shared" si="10"/>
        <v>0</v>
      </c>
      <c r="F74" s="116">
        <f t="shared" si="10"/>
        <v>0</v>
      </c>
      <c r="G74" s="114">
        <f t="shared" si="10"/>
        <v>0</v>
      </c>
      <c r="H74" s="115">
        <f t="shared" si="10"/>
        <v>0</v>
      </c>
      <c r="I74" s="116">
        <f t="shared" si="10"/>
        <v>0</v>
      </c>
      <c r="J74" s="114">
        <f t="shared" si="10"/>
        <v>0</v>
      </c>
      <c r="K74" s="117">
        <f t="shared" si="10"/>
        <v>0</v>
      </c>
    </row>
    <row r="75" spans="1:11" ht="13.35" customHeight="1" x14ac:dyDescent="0.25">
      <c r="A75" s="142" t="s">
        <v>107</v>
      </c>
      <c r="B75" s="91"/>
      <c r="C75" s="110">
        <f t="shared" ref="C75:K75" si="11">SUM(C76:C97)</f>
        <v>0</v>
      </c>
      <c r="D75" s="110">
        <f t="shared" si="11"/>
        <v>0</v>
      </c>
      <c r="E75" s="143">
        <f t="shared" si="11"/>
        <v>0</v>
      </c>
      <c r="F75" s="144">
        <f t="shared" si="11"/>
        <v>0</v>
      </c>
      <c r="G75" s="110">
        <f t="shared" si="11"/>
        <v>0</v>
      </c>
      <c r="H75" s="145">
        <f t="shared" si="11"/>
        <v>0</v>
      </c>
      <c r="I75" s="144">
        <f t="shared" si="11"/>
        <v>0</v>
      </c>
      <c r="J75" s="110">
        <f t="shared" si="11"/>
        <v>0</v>
      </c>
      <c r="K75" s="145">
        <f t="shared" si="11"/>
        <v>0</v>
      </c>
    </row>
    <row r="76" spans="1:11" ht="13.35" customHeight="1" x14ac:dyDescent="0.25">
      <c r="A76" s="147" t="s">
        <v>108</v>
      </c>
      <c r="B76" s="91"/>
      <c r="C76" s="45">
        <f>[1]SD7a!C76+[1]SD7b!C76++[1]SD7e!C76</f>
        <v>0</v>
      </c>
      <c r="D76" s="44">
        <f>[1]SD7a!D76+[1]SD7b!D76++[1]SD7e!D76</f>
        <v>0</v>
      </c>
      <c r="E76" s="149">
        <f>[1]SD7a!E76+[1]SD7b!E76++[1]SD7e!E76</f>
        <v>0</v>
      </c>
      <c r="F76" s="140">
        <f>[1]SD7a!F76+[1]SD7b!F76++[1]SD7e!F76</f>
        <v>0</v>
      </c>
      <c r="G76" s="44">
        <f>[1]SD7a!G76+[1]SD7b!G76++[1]SD7e!G76</f>
        <v>0</v>
      </c>
      <c r="H76" s="141">
        <f>[1]SD7a!H76+[1]SD7b!H76++[1]SD7e!H76</f>
        <v>0</v>
      </c>
      <c r="I76" s="140">
        <f>[1]SD7a!I76+[1]SD7b!I76++[1]SD7e!I76</f>
        <v>0</v>
      </c>
      <c r="J76" s="44">
        <f>[1]SD7a!J76+[1]SD7b!J76++[1]SD7e!J76</f>
        <v>0</v>
      </c>
      <c r="K76" s="141">
        <f>[1]SD7a!K76+[1]SD7b!K76++[1]SD7e!K76</f>
        <v>0</v>
      </c>
    </row>
    <row r="77" spans="1:11" ht="13.35" customHeight="1" x14ac:dyDescent="0.25">
      <c r="A77" s="147" t="s">
        <v>109</v>
      </c>
      <c r="B77" s="91"/>
      <c r="C77" s="45">
        <f>[1]SD7a!C77+[1]SD7b!C77++[1]SD7e!C77</f>
        <v>0</v>
      </c>
      <c r="D77" s="44">
        <f>[1]SD7a!D77+[1]SD7b!D77++[1]SD7e!D77</f>
        <v>0</v>
      </c>
      <c r="E77" s="149">
        <f>[1]SD7a!E77+[1]SD7b!E77++[1]SD7e!E77</f>
        <v>0</v>
      </c>
      <c r="F77" s="140">
        <f>[1]SD7a!F77+[1]SD7b!F77++[1]SD7e!F77</f>
        <v>0</v>
      </c>
      <c r="G77" s="44">
        <f>[1]SD7a!G77+[1]SD7b!G77++[1]SD7e!G77</f>
        <v>0</v>
      </c>
      <c r="H77" s="141">
        <f>[1]SD7a!H77+[1]SD7b!H77++[1]SD7e!H77</f>
        <v>0</v>
      </c>
      <c r="I77" s="140">
        <f>[1]SD7a!I77+[1]SD7b!I77++[1]SD7e!I77</f>
        <v>0</v>
      </c>
      <c r="J77" s="44">
        <f>[1]SD7a!J77+[1]SD7b!J77++[1]SD7e!J77</f>
        <v>0</v>
      </c>
      <c r="K77" s="141">
        <f>[1]SD7a!K77+[1]SD7b!K77++[1]SD7e!K77</f>
        <v>0</v>
      </c>
    </row>
    <row r="78" spans="1:11" ht="13.35" customHeight="1" x14ac:dyDescent="0.25">
      <c r="A78" s="147" t="s">
        <v>110</v>
      </c>
      <c r="B78" s="91"/>
      <c r="C78" s="45">
        <f>[1]SD7a!C78+[1]SD7b!C78++[1]SD7e!C78</f>
        <v>0</v>
      </c>
      <c r="D78" s="44">
        <f>[1]SD7a!D78+[1]SD7b!D78++[1]SD7e!D78</f>
        <v>0</v>
      </c>
      <c r="E78" s="149">
        <f>[1]SD7a!E78+[1]SD7b!E78++[1]SD7e!E78</f>
        <v>0</v>
      </c>
      <c r="F78" s="140">
        <f>[1]SD7a!F78+[1]SD7b!F78++[1]SD7e!F78</f>
        <v>0</v>
      </c>
      <c r="G78" s="44">
        <f>[1]SD7a!G78+[1]SD7b!G78++[1]SD7e!G78</f>
        <v>0</v>
      </c>
      <c r="H78" s="141">
        <f>[1]SD7a!H78+[1]SD7b!H78++[1]SD7e!H78</f>
        <v>0</v>
      </c>
      <c r="I78" s="140">
        <f>[1]SD7a!I78+[1]SD7b!I78++[1]SD7e!I78</f>
        <v>0</v>
      </c>
      <c r="J78" s="44">
        <f>[1]SD7a!J78+[1]SD7b!J78++[1]SD7e!J78</f>
        <v>0</v>
      </c>
      <c r="K78" s="141">
        <f>[1]SD7a!K78+[1]SD7b!K78++[1]SD7e!K78</f>
        <v>0</v>
      </c>
    </row>
    <row r="79" spans="1:11" ht="13.35" customHeight="1" x14ac:dyDescent="0.25">
      <c r="A79" s="147" t="s">
        <v>111</v>
      </c>
      <c r="B79" s="91"/>
      <c r="C79" s="45">
        <f>[1]SD7a!C79+[1]SD7b!C79++[1]SD7e!C79</f>
        <v>0</v>
      </c>
      <c r="D79" s="44">
        <f>[1]SD7a!D79+[1]SD7b!D79++[1]SD7e!D79</f>
        <v>0</v>
      </c>
      <c r="E79" s="149">
        <f>[1]SD7a!E79+[1]SD7b!E79++[1]SD7e!E79</f>
        <v>0</v>
      </c>
      <c r="F79" s="140">
        <f>[1]SD7a!F79+[1]SD7b!F79++[1]SD7e!F79</f>
        <v>0</v>
      </c>
      <c r="G79" s="44">
        <f>[1]SD7a!G79+[1]SD7b!G79++[1]SD7e!G79</f>
        <v>0</v>
      </c>
      <c r="H79" s="141">
        <f>[1]SD7a!H79+[1]SD7b!H79++[1]SD7e!H79</f>
        <v>0</v>
      </c>
      <c r="I79" s="140">
        <f>[1]SD7a!I79+[1]SD7b!I79++[1]SD7e!I79</f>
        <v>0</v>
      </c>
      <c r="J79" s="44">
        <f>[1]SD7a!J79+[1]SD7b!J79++[1]SD7e!J79</f>
        <v>0</v>
      </c>
      <c r="K79" s="141">
        <f>[1]SD7a!K79+[1]SD7b!K79++[1]SD7e!K79</f>
        <v>0</v>
      </c>
    </row>
    <row r="80" spans="1:11" ht="13.35" customHeight="1" x14ac:dyDescent="0.25">
      <c r="A80" s="147" t="s">
        <v>112</v>
      </c>
      <c r="B80" s="91"/>
      <c r="C80" s="45">
        <f>[1]SD7a!C80+[1]SD7b!C80++[1]SD7e!C80</f>
        <v>0</v>
      </c>
      <c r="D80" s="44">
        <f>[1]SD7a!D80+[1]SD7b!D80++[1]SD7e!D80</f>
        <v>0</v>
      </c>
      <c r="E80" s="149">
        <f>[1]SD7a!E80+[1]SD7b!E80++[1]SD7e!E80</f>
        <v>0</v>
      </c>
      <c r="F80" s="140">
        <f>[1]SD7a!F80+[1]SD7b!F80++[1]SD7e!F80</f>
        <v>0</v>
      </c>
      <c r="G80" s="44">
        <f>[1]SD7a!G80+[1]SD7b!G80++[1]SD7e!G80</f>
        <v>0</v>
      </c>
      <c r="H80" s="141">
        <f>[1]SD7a!H80+[1]SD7b!H80++[1]SD7e!H80</f>
        <v>0</v>
      </c>
      <c r="I80" s="140">
        <f>[1]SD7a!I80+[1]SD7b!I80++[1]SD7e!I80</f>
        <v>0</v>
      </c>
      <c r="J80" s="44">
        <f>[1]SD7a!J80+[1]SD7b!J80++[1]SD7e!J80</f>
        <v>0</v>
      </c>
      <c r="K80" s="141">
        <f>[1]SD7a!K80+[1]SD7b!K80++[1]SD7e!K80</f>
        <v>0</v>
      </c>
    </row>
    <row r="81" spans="1:12" ht="13.35" customHeight="1" x14ac:dyDescent="0.25">
      <c r="A81" s="147" t="s">
        <v>113</v>
      </c>
      <c r="B81" s="91"/>
      <c r="C81" s="45">
        <f>[1]SD7a!C81+[1]SD7b!C81++[1]SD7e!C81</f>
        <v>0</v>
      </c>
      <c r="D81" s="44">
        <f>[1]SD7a!D81+[1]SD7b!D81++[1]SD7e!D81</f>
        <v>0</v>
      </c>
      <c r="E81" s="149">
        <f>[1]SD7a!E81+[1]SD7b!E81++[1]SD7e!E81</f>
        <v>0</v>
      </c>
      <c r="F81" s="140">
        <f>[1]SD7a!F81+[1]SD7b!F81++[1]SD7e!F81</f>
        <v>0</v>
      </c>
      <c r="G81" s="44">
        <f>[1]SD7a!G81+[1]SD7b!G81++[1]SD7e!G81</f>
        <v>0</v>
      </c>
      <c r="H81" s="141">
        <f>[1]SD7a!H81+[1]SD7b!H81++[1]SD7e!H81</f>
        <v>0</v>
      </c>
      <c r="I81" s="140">
        <f>[1]SD7a!I81+[1]SD7b!I81++[1]SD7e!I81</f>
        <v>0</v>
      </c>
      <c r="J81" s="44">
        <f>[1]SD7a!J81+[1]SD7b!J81++[1]SD7e!J81</f>
        <v>0</v>
      </c>
      <c r="K81" s="141">
        <f>[1]SD7a!K81+[1]SD7b!K81++[1]SD7e!K81</f>
        <v>0</v>
      </c>
    </row>
    <row r="82" spans="1:12" ht="13.35" customHeight="1" x14ac:dyDescent="0.25">
      <c r="A82" s="147" t="s">
        <v>114</v>
      </c>
      <c r="B82" s="91"/>
      <c r="C82" s="45">
        <f>[1]SD7a!C82+[1]SD7b!C82++[1]SD7e!C82</f>
        <v>0</v>
      </c>
      <c r="D82" s="44">
        <f>[1]SD7a!D82+[1]SD7b!D82++[1]SD7e!D82</f>
        <v>0</v>
      </c>
      <c r="E82" s="149">
        <f>[1]SD7a!E82+[1]SD7b!E82++[1]SD7e!E82</f>
        <v>0</v>
      </c>
      <c r="F82" s="140">
        <f>[1]SD7a!F82+[1]SD7b!F82++[1]SD7e!F82</f>
        <v>0</v>
      </c>
      <c r="G82" s="44">
        <f>[1]SD7a!G82+[1]SD7b!G82++[1]SD7e!G82</f>
        <v>0</v>
      </c>
      <c r="H82" s="141">
        <f>[1]SD7a!H82+[1]SD7b!H82++[1]SD7e!H82</f>
        <v>0</v>
      </c>
      <c r="I82" s="140">
        <f>[1]SD7a!I82+[1]SD7b!I82++[1]SD7e!I82</f>
        <v>0</v>
      </c>
      <c r="J82" s="44">
        <f>[1]SD7a!J82+[1]SD7b!J82++[1]SD7e!J82</f>
        <v>0</v>
      </c>
      <c r="K82" s="141">
        <f>[1]SD7a!K82+[1]SD7b!K82++[1]SD7e!K82</f>
        <v>0</v>
      </c>
    </row>
    <row r="83" spans="1:12" ht="13.35" customHeight="1" x14ac:dyDescent="0.25">
      <c r="A83" s="147" t="s">
        <v>115</v>
      </c>
      <c r="B83" s="91"/>
      <c r="C83" s="45">
        <f>[1]SD7a!C83+[1]SD7b!C83++[1]SD7e!C83</f>
        <v>0</v>
      </c>
      <c r="D83" s="44">
        <f>[1]SD7a!D83+[1]SD7b!D83++[1]SD7e!D83</f>
        <v>0</v>
      </c>
      <c r="E83" s="149">
        <f>[1]SD7a!E83+[1]SD7b!E83++[1]SD7e!E83</f>
        <v>0</v>
      </c>
      <c r="F83" s="140">
        <f>[1]SD7a!F83+[1]SD7b!F83++[1]SD7e!F83</f>
        <v>0</v>
      </c>
      <c r="G83" s="44">
        <f>[1]SD7a!G83+[1]SD7b!G83++[1]SD7e!G83</f>
        <v>0</v>
      </c>
      <c r="H83" s="141">
        <f>[1]SD7a!H83+[1]SD7b!H83++[1]SD7e!H83</f>
        <v>0</v>
      </c>
      <c r="I83" s="140">
        <f>[1]SD7a!I83+[1]SD7b!I83++[1]SD7e!I83</f>
        <v>0</v>
      </c>
      <c r="J83" s="44">
        <f>[1]SD7a!J83+[1]SD7b!J83++[1]SD7e!J83</f>
        <v>0</v>
      </c>
      <c r="K83" s="141">
        <f>[1]SD7a!K83+[1]SD7b!K83++[1]SD7e!K83</f>
        <v>0</v>
      </c>
    </row>
    <row r="84" spans="1:12" ht="13.35" customHeight="1" x14ac:dyDescent="0.25">
      <c r="A84" s="147" t="s">
        <v>116</v>
      </c>
      <c r="B84" s="91"/>
      <c r="C84" s="45">
        <f>[1]SD7a!C84+[1]SD7b!C84++[1]SD7e!C84</f>
        <v>0</v>
      </c>
      <c r="D84" s="44">
        <f>[1]SD7a!D84+[1]SD7b!D84++[1]SD7e!D84</f>
        <v>0</v>
      </c>
      <c r="E84" s="149">
        <f>[1]SD7a!E84+[1]SD7b!E84++[1]SD7e!E84</f>
        <v>0</v>
      </c>
      <c r="F84" s="140">
        <f>[1]SD7a!F84+[1]SD7b!F84++[1]SD7e!F84</f>
        <v>0</v>
      </c>
      <c r="G84" s="44">
        <f>[1]SD7a!G84+[1]SD7b!G84++[1]SD7e!G84</f>
        <v>0</v>
      </c>
      <c r="H84" s="141">
        <f>[1]SD7a!H84+[1]SD7b!H84++[1]SD7e!H84</f>
        <v>0</v>
      </c>
      <c r="I84" s="140">
        <f>[1]SD7a!I84+[1]SD7b!I84++[1]SD7e!I84</f>
        <v>0</v>
      </c>
      <c r="J84" s="44">
        <f>[1]SD7a!J84+[1]SD7b!J84++[1]SD7e!J84</f>
        <v>0</v>
      </c>
      <c r="K84" s="141">
        <f>[1]SD7a!K84+[1]SD7b!K84++[1]SD7e!K84</f>
        <v>0</v>
      </c>
      <c r="L84" s="45"/>
    </row>
    <row r="85" spans="1:12" ht="13.35" customHeight="1" x14ac:dyDescent="0.25">
      <c r="A85" s="147" t="s">
        <v>117</v>
      </c>
      <c r="B85" s="91"/>
      <c r="C85" s="45">
        <f>[1]SD7a!C85+[1]SD7b!C85++[1]SD7e!C85</f>
        <v>0</v>
      </c>
      <c r="D85" s="44">
        <f>[1]SD7a!D85+[1]SD7b!D85++[1]SD7e!D85</f>
        <v>0</v>
      </c>
      <c r="E85" s="149">
        <f>[1]SD7a!E85+[1]SD7b!E85++[1]SD7e!E85</f>
        <v>0</v>
      </c>
      <c r="F85" s="140">
        <f>[1]SD7a!F85+[1]SD7b!F85++[1]SD7e!F85</f>
        <v>0</v>
      </c>
      <c r="G85" s="44">
        <f>[1]SD7a!G85+[1]SD7b!G85++[1]SD7e!G85</f>
        <v>0</v>
      </c>
      <c r="H85" s="141">
        <f>[1]SD7a!H85+[1]SD7b!H85++[1]SD7e!H85</f>
        <v>0</v>
      </c>
      <c r="I85" s="140">
        <f>[1]SD7a!I85+[1]SD7b!I85++[1]SD7e!I85</f>
        <v>0</v>
      </c>
      <c r="J85" s="44">
        <f>[1]SD7a!J85+[1]SD7b!J85++[1]SD7e!J85</f>
        <v>0</v>
      </c>
      <c r="K85" s="141">
        <f>[1]SD7a!K85+[1]SD7b!K85++[1]SD7e!K85</f>
        <v>0</v>
      </c>
    </row>
    <row r="86" spans="1:12" ht="13.35" customHeight="1" x14ac:dyDescent="0.25">
      <c r="A86" s="147" t="s">
        <v>118</v>
      </c>
      <c r="B86" s="91"/>
      <c r="C86" s="45">
        <f>[1]SD7a!C86+[1]SD7b!C86++[1]SD7e!C86</f>
        <v>0</v>
      </c>
      <c r="D86" s="44">
        <f>[1]SD7a!D86+[1]SD7b!D86++[1]SD7e!D86</f>
        <v>0</v>
      </c>
      <c r="E86" s="149">
        <f>[1]SD7a!E86+[1]SD7b!E86++[1]SD7e!E86</f>
        <v>0</v>
      </c>
      <c r="F86" s="140">
        <f>[1]SD7a!F86+[1]SD7b!F86++[1]SD7e!F86</f>
        <v>0</v>
      </c>
      <c r="G86" s="44">
        <f>[1]SD7a!G86+[1]SD7b!G86++[1]SD7e!G86</f>
        <v>0</v>
      </c>
      <c r="H86" s="141">
        <f>[1]SD7a!H86+[1]SD7b!H86++[1]SD7e!H86</f>
        <v>0</v>
      </c>
      <c r="I86" s="140">
        <f>[1]SD7a!I86+[1]SD7b!I86++[1]SD7e!I86</f>
        <v>0</v>
      </c>
      <c r="J86" s="44">
        <f>[1]SD7a!J86+[1]SD7b!J86++[1]SD7e!J86</f>
        <v>0</v>
      </c>
      <c r="K86" s="141">
        <f>[1]SD7a!K86+[1]SD7b!K86++[1]SD7e!K86</f>
        <v>0</v>
      </c>
    </row>
    <row r="87" spans="1:12" ht="13.35" customHeight="1" x14ac:dyDescent="0.25">
      <c r="A87" s="147" t="s">
        <v>119</v>
      </c>
      <c r="B87" s="91"/>
      <c r="C87" s="45">
        <f>[1]SD7a!C87+[1]SD7b!C87++[1]SD7e!C87</f>
        <v>0</v>
      </c>
      <c r="D87" s="44">
        <f>[1]SD7a!D87+[1]SD7b!D87++[1]SD7e!D87</f>
        <v>0</v>
      </c>
      <c r="E87" s="149">
        <f>[1]SD7a!E87+[1]SD7b!E87++[1]SD7e!E87</f>
        <v>0</v>
      </c>
      <c r="F87" s="140">
        <f>[1]SD7a!F87+[1]SD7b!F87++[1]SD7e!F87</f>
        <v>0</v>
      </c>
      <c r="G87" s="44">
        <f>[1]SD7a!G87+[1]SD7b!G87++[1]SD7e!G87</f>
        <v>0</v>
      </c>
      <c r="H87" s="141">
        <f>[1]SD7a!H87+[1]SD7b!H87++[1]SD7e!H87</f>
        <v>0</v>
      </c>
      <c r="I87" s="140">
        <f>[1]SD7a!I87+[1]SD7b!I87++[1]SD7e!I87</f>
        <v>0</v>
      </c>
      <c r="J87" s="44">
        <f>[1]SD7a!J87+[1]SD7b!J87++[1]SD7e!J87</f>
        <v>0</v>
      </c>
      <c r="K87" s="141">
        <f>[1]SD7a!K87+[1]SD7b!K87++[1]SD7e!K87</f>
        <v>0</v>
      </c>
    </row>
    <row r="88" spans="1:12" ht="13.35" customHeight="1" x14ac:dyDescent="0.25">
      <c r="A88" s="147" t="s">
        <v>120</v>
      </c>
      <c r="B88" s="91"/>
      <c r="C88" s="45">
        <f>[1]SD7a!C88+[1]SD7b!C88++[1]SD7e!C88</f>
        <v>0</v>
      </c>
      <c r="D88" s="44">
        <f>[1]SD7a!D88+[1]SD7b!D88++[1]SD7e!D88</f>
        <v>0</v>
      </c>
      <c r="E88" s="149">
        <f>[1]SD7a!E88+[1]SD7b!E88++[1]SD7e!E88</f>
        <v>0</v>
      </c>
      <c r="F88" s="140">
        <f>[1]SD7a!F88+[1]SD7b!F88++[1]SD7e!F88</f>
        <v>0</v>
      </c>
      <c r="G88" s="44">
        <f>[1]SD7a!G88+[1]SD7b!G88++[1]SD7e!G88</f>
        <v>0</v>
      </c>
      <c r="H88" s="141">
        <f>[1]SD7a!H88+[1]SD7b!H88++[1]SD7e!H88</f>
        <v>0</v>
      </c>
      <c r="I88" s="140">
        <f>[1]SD7a!I88+[1]SD7b!I88++[1]SD7e!I88</f>
        <v>0</v>
      </c>
      <c r="J88" s="44">
        <f>[1]SD7a!J88+[1]SD7b!J88++[1]SD7e!J88</f>
        <v>0</v>
      </c>
      <c r="K88" s="141">
        <f>[1]SD7a!K88+[1]SD7b!K88++[1]SD7e!K88</f>
        <v>0</v>
      </c>
    </row>
    <row r="89" spans="1:12" ht="13.35" customHeight="1" x14ac:dyDescent="0.25">
      <c r="A89" s="147" t="s">
        <v>121</v>
      </c>
      <c r="B89" s="91"/>
      <c r="C89" s="45">
        <f>[1]SD7a!C89+[1]SD7b!C89++[1]SD7e!C89</f>
        <v>0</v>
      </c>
      <c r="D89" s="44">
        <f>[1]SD7a!D89+[1]SD7b!D89++[1]SD7e!D89</f>
        <v>0</v>
      </c>
      <c r="E89" s="149">
        <f>[1]SD7a!E89+[1]SD7b!E89++[1]SD7e!E89</f>
        <v>0</v>
      </c>
      <c r="F89" s="140">
        <f>[1]SD7a!F89+[1]SD7b!F89++[1]SD7e!F89</f>
        <v>0</v>
      </c>
      <c r="G89" s="44">
        <f>[1]SD7a!G89+[1]SD7b!G89++[1]SD7e!G89</f>
        <v>0</v>
      </c>
      <c r="H89" s="141">
        <f>[1]SD7a!H89+[1]SD7b!H89++[1]SD7e!H89</f>
        <v>0</v>
      </c>
      <c r="I89" s="140">
        <f>[1]SD7a!I89+[1]SD7b!I89++[1]SD7e!I89</f>
        <v>0</v>
      </c>
      <c r="J89" s="44">
        <f>[1]SD7a!J89+[1]SD7b!J89++[1]SD7e!J89</f>
        <v>0</v>
      </c>
      <c r="K89" s="141">
        <f>[1]SD7a!K89+[1]SD7b!K89++[1]SD7e!K89</f>
        <v>0</v>
      </c>
    </row>
    <row r="90" spans="1:12" ht="13.35" customHeight="1" x14ac:dyDescent="0.25">
      <c r="A90" s="147" t="s">
        <v>122</v>
      </c>
      <c r="B90" s="91"/>
      <c r="C90" s="45">
        <f>[1]SD7a!C90+[1]SD7b!C90++[1]SD7e!C90</f>
        <v>0</v>
      </c>
      <c r="D90" s="44">
        <f>[1]SD7a!D90+[1]SD7b!D90++[1]SD7e!D90</f>
        <v>0</v>
      </c>
      <c r="E90" s="149">
        <f>[1]SD7a!E90+[1]SD7b!E90++[1]SD7e!E90</f>
        <v>0</v>
      </c>
      <c r="F90" s="140">
        <f>[1]SD7a!F90+[1]SD7b!F90++[1]SD7e!F90</f>
        <v>0</v>
      </c>
      <c r="G90" s="44">
        <f>[1]SD7a!G90+[1]SD7b!G90++[1]SD7e!G90</f>
        <v>0</v>
      </c>
      <c r="H90" s="141">
        <f>[1]SD7a!H90+[1]SD7b!H90++[1]SD7e!H90</f>
        <v>0</v>
      </c>
      <c r="I90" s="140">
        <f>[1]SD7a!I90+[1]SD7b!I90++[1]SD7e!I90</f>
        <v>0</v>
      </c>
      <c r="J90" s="44">
        <f>[1]SD7a!J90+[1]SD7b!J90++[1]SD7e!J90</f>
        <v>0</v>
      </c>
      <c r="K90" s="141">
        <f>[1]SD7a!K90+[1]SD7b!K90++[1]SD7e!K90</f>
        <v>0</v>
      </c>
    </row>
    <row r="91" spans="1:12" ht="13.35" customHeight="1" x14ac:dyDescent="0.25">
      <c r="A91" s="147" t="s">
        <v>123</v>
      </c>
      <c r="B91" s="91"/>
      <c r="C91" s="45">
        <f>[1]SD7a!C91+[1]SD7b!C91++[1]SD7e!C91</f>
        <v>0</v>
      </c>
      <c r="D91" s="44">
        <f>[1]SD7a!D91+[1]SD7b!D91++[1]SD7e!D91</f>
        <v>0</v>
      </c>
      <c r="E91" s="149">
        <f>[1]SD7a!E91+[1]SD7b!E91++[1]SD7e!E91</f>
        <v>0</v>
      </c>
      <c r="F91" s="140">
        <f>[1]SD7a!F91+[1]SD7b!F91++[1]SD7e!F91</f>
        <v>0</v>
      </c>
      <c r="G91" s="44">
        <f>[1]SD7a!G91+[1]SD7b!G91++[1]SD7e!G91</f>
        <v>0</v>
      </c>
      <c r="H91" s="141">
        <f>[1]SD7a!H91+[1]SD7b!H91++[1]SD7e!H91</f>
        <v>0</v>
      </c>
      <c r="I91" s="140">
        <f>[1]SD7a!I91+[1]SD7b!I91++[1]SD7e!I91</f>
        <v>0</v>
      </c>
      <c r="J91" s="44">
        <f>[1]SD7a!J91+[1]SD7b!J91++[1]SD7e!J91</f>
        <v>0</v>
      </c>
      <c r="K91" s="141">
        <f>[1]SD7a!K91+[1]SD7b!K91++[1]SD7e!K91</f>
        <v>0</v>
      </c>
    </row>
    <row r="92" spans="1:12" ht="13.35" customHeight="1" x14ac:dyDescent="0.25">
      <c r="A92" s="147" t="s">
        <v>124</v>
      </c>
      <c r="B92" s="91"/>
      <c r="C92" s="45">
        <f>[1]SD7a!C92+[1]SD7b!C92++[1]SD7e!C92</f>
        <v>0</v>
      </c>
      <c r="D92" s="44">
        <f>[1]SD7a!D92+[1]SD7b!D92++[1]SD7e!D92</f>
        <v>0</v>
      </c>
      <c r="E92" s="149">
        <f>[1]SD7a!E92+[1]SD7b!E92++[1]SD7e!E92</f>
        <v>0</v>
      </c>
      <c r="F92" s="140">
        <f>[1]SD7a!F92+[1]SD7b!F92++[1]SD7e!F92</f>
        <v>0</v>
      </c>
      <c r="G92" s="44">
        <f>[1]SD7a!G92+[1]SD7b!G92++[1]SD7e!G92</f>
        <v>0</v>
      </c>
      <c r="H92" s="141">
        <f>[1]SD7a!H92+[1]SD7b!H92++[1]SD7e!H92</f>
        <v>0</v>
      </c>
      <c r="I92" s="140">
        <f>[1]SD7a!I92+[1]SD7b!I92++[1]SD7e!I92</f>
        <v>0</v>
      </c>
      <c r="J92" s="44">
        <f>[1]SD7a!J92+[1]SD7b!J92++[1]SD7e!J92</f>
        <v>0</v>
      </c>
      <c r="K92" s="141">
        <f>[1]SD7a!K92+[1]SD7b!K92++[1]SD7e!K92</f>
        <v>0</v>
      </c>
    </row>
    <row r="93" spans="1:12" ht="13.35" customHeight="1" x14ac:dyDescent="0.25">
      <c r="A93" s="147" t="s">
        <v>125</v>
      </c>
      <c r="B93" s="91"/>
      <c r="C93" s="45">
        <f>[1]SD7a!C93+[1]SD7b!C93++[1]SD7e!C93</f>
        <v>0</v>
      </c>
      <c r="D93" s="44">
        <f>[1]SD7a!D93+[1]SD7b!D93++[1]SD7e!D93</f>
        <v>0</v>
      </c>
      <c r="E93" s="149">
        <f>[1]SD7a!E93+[1]SD7b!E93++[1]SD7e!E93</f>
        <v>0</v>
      </c>
      <c r="F93" s="140">
        <f>[1]SD7a!F93+[1]SD7b!F93++[1]SD7e!F93</f>
        <v>0</v>
      </c>
      <c r="G93" s="44">
        <f>[1]SD7a!G93+[1]SD7b!G93++[1]SD7e!G93</f>
        <v>0</v>
      </c>
      <c r="H93" s="141">
        <f>[1]SD7a!H93+[1]SD7b!H93++[1]SD7e!H93</f>
        <v>0</v>
      </c>
      <c r="I93" s="140">
        <f>[1]SD7a!I93+[1]SD7b!I93++[1]SD7e!I93</f>
        <v>0</v>
      </c>
      <c r="J93" s="44">
        <f>[1]SD7a!J93+[1]SD7b!J93++[1]SD7e!J93</f>
        <v>0</v>
      </c>
      <c r="K93" s="141">
        <f>[1]SD7a!K93+[1]SD7b!K93++[1]SD7e!K93</f>
        <v>0</v>
      </c>
    </row>
    <row r="94" spans="1:12" ht="13.35" customHeight="1" x14ac:dyDescent="0.25">
      <c r="A94" s="147" t="s">
        <v>126</v>
      </c>
      <c r="B94" s="91"/>
      <c r="C94" s="45">
        <f>[1]SD7a!C94+[1]SD7b!C94++[1]SD7e!C94</f>
        <v>0</v>
      </c>
      <c r="D94" s="44">
        <f>[1]SD7a!D94+[1]SD7b!D94++[1]SD7e!D94</f>
        <v>0</v>
      </c>
      <c r="E94" s="149">
        <f>[1]SD7a!E94+[1]SD7b!E94++[1]SD7e!E94</f>
        <v>0</v>
      </c>
      <c r="F94" s="140">
        <f>[1]SD7a!F94+[1]SD7b!F94++[1]SD7e!F94</f>
        <v>0</v>
      </c>
      <c r="G94" s="44">
        <f>[1]SD7a!G94+[1]SD7b!G94++[1]SD7e!G94</f>
        <v>0</v>
      </c>
      <c r="H94" s="141">
        <f>[1]SD7a!H94+[1]SD7b!H94++[1]SD7e!H94</f>
        <v>0</v>
      </c>
      <c r="I94" s="140">
        <f>[1]SD7a!I94+[1]SD7b!I94++[1]SD7e!I94</f>
        <v>0</v>
      </c>
      <c r="J94" s="44">
        <f>[1]SD7a!J94+[1]SD7b!J94++[1]SD7e!J94</f>
        <v>0</v>
      </c>
      <c r="K94" s="141">
        <f>[1]SD7a!K94+[1]SD7b!K94++[1]SD7e!K94</f>
        <v>0</v>
      </c>
    </row>
    <row r="95" spans="1:12" ht="13.35" customHeight="1" x14ac:dyDescent="0.25">
      <c r="A95" s="147" t="s">
        <v>127</v>
      </c>
      <c r="B95" s="91"/>
      <c r="C95" s="45">
        <f>[1]SD7a!C95+[1]SD7b!C95++[1]SD7e!C95</f>
        <v>0</v>
      </c>
      <c r="D95" s="44">
        <f>[1]SD7a!D95+[1]SD7b!D95++[1]SD7e!D95</f>
        <v>0</v>
      </c>
      <c r="E95" s="149">
        <f>[1]SD7a!E95+[1]SD7b!E95++[1]SD7e!E95</f>
        <v>0</v>
      </c>
      <c r="F95" s="140">
        <f>[1]SD7a!F95+[1]SD7b!F95++[1]SD7e!F95</f>
        <v>0</v>
      </c>
      <c r="G95" s="44">
        <f>[1]SD7a!G95+[1]SD7b!G95++[1]SD7e!G95</f>
        <v>0</v>
      </c>
      <c r="H95" s="141">
        <f>[1]SD7a!H95+[1]SD7b!H95++[1]SD7e!H95</f>
        <v>0</v>
      </c>
      <c r="I95" s="140">
        <f>[1]SD7a!I95+[1]SD7b!I95++[1]SD7e!I95</f>
        <v>0</v>
      </c>
      <c r="J95" s="44">
        <f>[1]SD7a!J95+[1]SD7b!J95++[1]SD7e!J95</f>
        <v>0</v>
      </c>
      <c r="K95" s="141">
        <f>[1]SD7a!K95+[1]SD7b!K95++[1]SD7e!K95</f>
        <v>0</v>
      </c>
    </row>
    <row r="96" spans="1:12" ht="13.35" customHeight="1" x14ac:dyDescent="0.25">
      <c r="A96" s="147" t="s">
        <v>128</v>
      </c>
      <c r="B96" s="91"/>
      <c r="C96" s="45">
        <f>[1]SD7a!C96+[1]SD7b!C96++[1]SD7e!C96</f>
        <v>0</v>
      </c>
      <c r="D96" s="44">
        <f>[1]SD7a!D96+[1]SD7b!D96++[1]SD7e!D96</f>
        <v>0</v>
      </c>
      <c r="E96" s="149">
        <f>[1]SD7a!E96+[1]SD7b!E96++[1]SD7e!E96</f>
        <v>0</v>
      </c>
      <c r="F96" s="140">
        <f>[1]SD7a!F96+[1]SD7b!F96++[1]SD7e!F96</f>
        <v>0</v>
      </c>
      <c r="G96" s="44">
        <f>[1]SD7a!G96+[1]SD7b!G96++[1]SD7e!G96</f>
        <v>0</v>
      </c>
      <c r="H96" s="141">
        <f>[1]SD7a!H96+[1]SD7b!H96++[1]SD7e!H96</f>
        <v>0</v>
      </c>
      <c r="I96" s="140">
        <f>[1]SD7a!I96+[1]SD7b!I96++[1]SD7e!I96</f>
        <v>0</v>
      </c>
      <c r="J96" s="44">
        <f>[1]SD7a!J96+[1]SD7b!J96++[1]SD7e!J96</f>
        <v>0</v>
      </c>
      <c r="K96" s="141">
        <f>[1]SD7a!K96+[1]SD7b!K96++[1]SD7e!K96</f>
        <v>0</v>
      </c>
    </row>
    <row r="97" spans="1:11" ht="13.35" customHeight="1" x14ac:dyDescent="0.25">
      <c r="A97" s="147" t="s">
        <v>56</v>
      </c>
      <c r="B97" s="91"/>
      <c r="C97" s="45">
        <f>[1]SD7a!C97+[1]SD7b!C97++[1]SD7e!C97</f>
        <v>0</v>
      </c>
      <c r="D97" s="44">
        <f>[1]SD7a!D97+[1]SD7b!D97++[1]SD7e!D97</f>
        <v>0</v>
      </c>
      <c r="E97" s="149">
        <f>[1]SD7a!E97+[1]SD7b!E97++[1]SD7e!E97</f>
        <v>0</v>
      </c>
      <c r="F97" s="140">
        <f>[1]SD7a!F97+[1]SD7b!F97++[1]SD7e!F97</f>
        <v>0</v>
      </c>
      <c r="G97" s="44">
        <f>[1]SD7a!G97+[1]SD7b!G97++[1]SD7e!G97</f>
        <v>0</v>
      </c>
      <c r="H97" s="141">
        <f>[1]SD7a!H97+[1]SD7b!H97++[1]SD7e!H97</f>
        <v>0</v>
      </c>
      <c r="I97" s="140">
        <f>[1]SD7a!I97+[1]SD7b!I97++[1]SD7e!I97</f>
        <v>0</v>
      </c>
      <c r="J97" s="44">
        <f>[1]SD7a!J97+[1]SD7b!J97++[1]SD7e!J97</f>
        <v>0</v>
      </c>
      <c r="K97" s="141">
        <f>[1]SD7a!K97+[1]SD7b!K97++[1]SD7e!K97</f>
        <v>0</v>
      </c>
    </row>
    <row r="98" spans="1:11" ht="13.35" customHeight="1" x14ac:dyDescent="0.25">
      <c r="A98" s="142" t="s">
        <v>129</v>
      </c>
      <c r="B98" s="91"/>
      <c r="C98" s="44">
        <f t="shared" ref="C98:K98" si="12">SUM(C99:C101)</f>
        <v>0</v>
      </c>
      <c r="D98" s="44">
        <f t="shared" si="12"/>
        <v>0</v>
      </c>
      <c r="E98" s="44">
        <f t="shared" si="12"/>
        <v>0</v>
      </c>
      <c r="F98" s="140">
        <f t="shared" si="12"/>
        <v>0</v>
      </c>
      <c r="G98" s="44">
        <f t="shared" si="12"/>
        <v>0</v>
      </c>
      <c r="H98" s="141">
        <f t="shared" si="12"/>
        <v>0</v>
      </c>
      <c r="I98" s="150">
        <f t="shared" si="12"/>
        <v>0</v>
      </c>
      <c r="J98" s="44">
        <f t="shared" si="12"/>
        <v>0</v>
      </c>
      <c r="K98" s="141">
        <f t="shared" si="12"/>
        <v>0</v>
      </c>
    </row>
    <row r="99" spans="1:11" ht="13.35" customHeight="1" x14ac:dyDescent="0.25">
      <c r="A99" s="147" t="s">
        <v>130</v>
      </c>
      <c r="B99" s="91"/>
      <c r="C99" s="45">
        <f>[1]SD7a!C99+[1]SD7b!C99++[1]SD7e!C99</f>
        <v>0</v>
      </c>
      <c r="D99" s="44">
        <f>[1]SD7a!D99+[1]SD7b!D99++[1]SD7e!D99</f>
        <v>0</v>
      </c>
      <c r="E99" s="149">
        <f>[1]SD7a!E99+[1]SD7b!E99++[1]SD7e!E99</f>
        <v>0</v>
      </c>
      <c r="F99" s="140">
        <f>[1]SD7a!F99+[1]SD7b!F99++[1]SD7e!F99</f>
        <v>0</v>
      </c>
      <c r="G99" s="44">
        <f>[1]SD7a!G99+[1]SD7b!G99++[1]SD7e!G99</f>
        <v>0</v>
      </c>
      <c r="H99" s="141">
        <f>[1]SD7a!H99+[1]SD7b!H99++[1]SD7e!H99</f>
        <v>0</v>
      </c>
      <c r="I99" s="140">
        <f>[1]SD7a!I99+[1]SD7b!I99++[1]SD7e!I99</f>
        <v>0</v>
      </c>
      <c r="J99" s="44">
        <f>[1]SD7a!J99+[1]SD7b!J99++[1]SD7e!J99</f>
        <v>0</v>
      </c>
      <c r="K99" s="141">
        <f>[1]SD7a!K99+[1]SD7b!K99++[1]SD7e!K99</f>
        <v>0</v>
      </c>
    </row>
    <row r="100" spans="1:11" ht="13.35" customHeight="1" x14ac:dyDescent="0.25">
      <c r="A100" s="147" t="s">
        <v>131</v>
      </c>
      <c r="B100" s="91"/>
      <c r="C100" s="45">
        <f>[1]SD7a!C100+[1]SD7b!C100++[1]SD7e!C100</f>
        <v>0</v>
      </c>
      <c r="D100" s="44">
        <f>[1]SD7a!D100+[1]SD7b!D100++[1]SD7e!D100</f>
        <v>0</v>
      </c>
      <c r="E100" s="149">
        <f>[1]SD7a!E100+[1]SD7b!E100++[1]SD7e!E100</f>
        <v>0</v>
      </c>
      <c r="F100" s="140">
        <f>[1]SD7a!F100+[1]SD7b!F100++[1]SD7e!F100</f>
        <v>0</v>
      </c>
      <c r="G100" s="44">
        <f>[1]SD7a!G100+[1]SD7b!G100++[1]SD7e!G100</f>
        <v>0</v>
      </c>
      <c r="H100" s="141">
        <f>[1]SD7a!H100+[1]SD7b!H100++[1]SD7e!H100</f>
        <v>0</v>
      </c>
      <c r="I100" s="140">
        <f>[1]SD7a!I100+[1]SD7b!I100++[1]SD7e!I100</f>
        <v>0</v>
      </c>
      <c r="J100" s="44">
        <f>[1]SD7a!J100+[1]SD7b!J100++[1]SD7e!J100</f>
        <v>0</v>
      </c>
      <c r="K100" s="141">
        <f>[1]SD7a!K100+[1]SD7b!K100++[1]SD7e!K100</f>
        <v>0</v>
      </c>
    </row>
    <row r="101" spans="1:11" ht="13.35" customHeight="1" x14ac:dyDescent="0.25">
      <c r="A101" s="147" t="s">
        <v>56</v>
      </c>
      <c r="B101" s="91"/>
      <c r="C101" s="45">
        <f>[1]SD7a!C101+[1]SD7b!C101++[1]SD7e!C101</f>
        <v>0</v>
      </c>
      <c r="D101" s="44">
        <f>[1]SD7a!D101+[1]SD7b!D101++[1]SD7e!D101</f>
        <v>0</v>
      </c>
      <c r="E101" s="149">
        <f>[1]SD7a!E101+[1]SD7b!E101++[1]SD7e!E101</f>
        <v>0</v>
      </c>
      <c r="F101" s="140">
        <f>[1]SD7a!F101+[1]SD7b!F101++[1]SD7e!F101</f>
        <v>0</v>
      </c>
      <c r="G101" s="44">
        <f>[1]SD7a!G101+[1]SD7b!G101++[1]SD7e!G101</f>
        <v>0</v>
      </c>
      <c r="H101" s="141">
        <f>[1]SD7a!H101+[1]SD7b!H101++[1]SD7e!H101</f>
        <v>0</v>
      </c>
      <c r="I101" s="140">
        <f>[1]SD7a!I101+[1]SD7b!I101++[1]SD7e!I101</f>
        <v>0</v>
      </c>
      <c r="J101" s="44">
        <f>[1]SD7a!J101+[1]SD7b!J101++[1]SD7e!J101</f>
        <v>0</v>
      </c>
      <c r="K101" s="141">
        <f>[1]SD7a!K101+[1]SD7b!K101++[1]SD7e!K101</f>
        <v>0</v>
      </c>
    </row>
    <row r="102" spans="1:11" ht="5.0999999999999996" customHeight="1" x14ac:dyDescent="0.25">
      <c r="A102" s="109"/>
      <c r="B102" s="91"/>
      <c r="C102" s="44"/>
      <c r="D102" s="44"/>
      <c r="E102" s="47"/>
      <c r="F102" s="46"/>
      <c r="G102" s="44"/>
      <c r="H102" s="45"/>
      <c r="I102" s="46"/>
      <c r="J102" s="44"/>
      <c r="K102" s="47"/>
    </row>
    <row r="103" spans="1:11" ht="13.35" customHeight="1" x14ac:dyDescent="0.25">
      <c r="A103" s="93" t="s">
        <v>132</v>
      </c>
      <c r="B103" s="91"/>
      <c r="C103" s="480">
        <f t="shared" ref="C103:K103" si="13">SUM(C104:C108)</f>
        <v>0</v>
      </c>
      <c r="D103" s="480">
        <f t="shared" si="13"/>
        <v>0</v>
      </c>
      <c r="E103" s="479">
        <f t="shared" si="13"/>
        <v>0</v>
      </c>
      <c r="F103" s="481">
        <f t="shared" si="13"/>
        <v>0</v>
      </c>
      <c r="G103" s="480">
        <f t="shared" si="13"/>
        <v>0</v>
      </c>
      <c r="H103" s="482">
        <f t="shared" si="13"/>
        <v>0</v>
      </c>
      <c r="I103" s="481">
        <f t="shared" si="13"/>
        <v>0</v>
      </c>
      <c r="J103" s="480">
        <f t="shared" si="13"/>
        <v>0</v>
      </c>
      <c r="K103" s="479">
        <f t="shared" si="13"/>
        <v>0</v>
      </c>
    </row>
    <row r="104" spans="1:11" ht="13.35" customHeight="1" x14ac:dyDescent="0.25">
      <c r="A104" s="142" t="s">
        <v>133</v>
      </c>
      <c r="B104" s="91"/>
      <c r="C104" s="45">
        <f>[1]SD7a!C104+[1]SD7b!C104++[1]SD7e!C104</f>
        <v>0</v>
      </c>
      <c r="D104" s="44">
        <f>[1]SD7a!D104+[1]SD7b!D104++[1]SD7e!D104</f>
        <v>0</v>
      </c>
      <c r="E104" s="149">
        <f>[1]SD7a!E104+[1]SD7b!E104++[1]SD7e!E104</f>
        <v>0</v>
      </c>
      <c r="F104" s="140">
        <f>[1]SD7a!F104+[1]SD7b!F104++[1]SD7e!F104</f>
        <v>0</v>
      </c>
      <c r="G104" s="44">
        <f>[1]SD7a!G104+[1]SD7b!G104++[1]SD7e!G104</f>
        <v>0</v>
      </c>
      <c r="H104" s="141">
        <f>[1]SD7a!H104+[1]SD7b!H104++[1]SD7e!H104</f>
        <v>0</v>
      </c>
      <c r="I104" s="140">
        <f>[1]SD7a!I104+[1]SD7b!I104++[1]SD7e!I104</f>
        <v>0</v>
      </c>
      <c r="J104" s="44">
        <f>[1]SD7a!J104+[1]SD7b!J104++[1]SD7e!J104</f>
        <v>0</v>
      </c>
      <c r="K104" s="141">
        <f>[1]SD7a!K104+[1]SD7b!K104++[1]SD7e!K104</f>
        <v>0</v>
      </c>
    </row>
    <row r="105" spans="1:11" ht="13.35" customHeight="1" x14ac:dyDescent="0.25">
      <c r="A105" s="142" t="s">
        <v>134</v>
      </c>
      <c r="B105" s="91"/>
      <c r="C105" s="45">
        <f>[1]SD7a!C105+[1]SD7b!C105++[1]SD7e!C105</f>
        <v>0</v>
      </c>
      <c r="D105" s="44">
        <f>[1]SD7a!D105+[1]SD7b!D105++[1]SD7e!D105</f>
        <v>0</v>
      </c>
      <c r="E105" s="149">
        <f>[1]SD7a!E105+[1]SD7b!E105++[1]SD7e!E105</f>
        <v>0</v>
      </c>
      <c r="F105" s="140">
        <f>[1]SD7a!F105+[1]SD7b!F105++[1]SD7e!F105</f>
        <v>0</v>
      </c>
      <c r="G105" s="44">
        <f>[1]SD7a!G105+[1]SD7b!G105++[1]SD7e!G105</f>
        <v>0</v>
      </c>
      <c r="H105" s="141">
        <f>[1]SD7a!H105+[1]SD7b!H105++[1]SD7e!H105</f>
        <v>0</v>
      </c>
      <c r="I105" s="140">
        <f>[1]SD7a!I105+[1]SD7b!I105++[1]SD7e!I105</f>
        <v>0</v>
      </c>
      <c r="J105" s="44">
        <f>[1]SD7a!J105+[1]SD7b!J105++[1]SD7e!J105</f>
        <v>0</v>
      </c>
      <c r="K105" s="141">
        <f>[1]SD7a!K105+[1]SD7b!K105++[1]SD7e!K105</f>
        <v>0</v>
      </c>
    </row>
    <row r="106" spans="1:11" ht="13.35" customHeight="1" x14ac:dyDescent="0.25">
      <c r="A106" s="142" t="s">
        <v>135</v>
      </c>
      <c r="B106" s="91"/>
      <c r="C106" s="45">
        <f>[1]SD7a!C106+[1]SD7b!C106++[1]SD7e!C106</f>
        <v>0</v>
      </c>
      <c r="D106" s="44">
        <f>[1]SD7a!D106+[1]SD7b!D106++[1]SD7e!D106</f>
        <v>0</v>
      </c>
      <c r="E106" s="149">
        <f>[1]SD7a!E106+[1]SD7b!E106++[1]SD7e!E106</f>
        <v>0</v>
      </c>
      <c r="F106" s="140">
        <f>[1]SD7a!F106+[1]SD7b!F106++[1]SD7e!F106</f>
        <v>0</v>
      </c>
      <c r="G106" s="44">
        <f>[1]SD7a!G106+[1]SD7b!G106++[1]SD7e!G106</f>
        <v>0</v>
      </c>
      <c r="H106" s="141">
        <f>[1]SD7a!H106+[1]SD7b!H106++[1]SD7e!H106</f>
        <v>0</v>
      </c>
      <c r="I106" s="140">
        <f>[1]SD7a!I106+[1]SD7b!I106++[1]SD7e!I106</f>
        <v>0</v>
      </c>
      <c r="J106" s="44">
        <f>[1]SD7a!J106+[1]SD7b!J106++[1]SD7e!J106</f>
        <v>0</v>
      </c>
      <c r="K106" s="141">
        <f>[1]SD7a!K106+[1]SD7b!K106++[1]SD7e!K106</f>
        <v>0</v>
      </c>
    </row>
    <row r="107" spans="1:11" ht="13.35" customHeight="1" x14ac:dyDescent="0.25">
      <c r="A107" s="142" t="s">
        <v>136</v>
      </c>
      <c r="B107" s="91"/>
      <c r="C107" s="45">
        <f>[1]SD7a!C107+[1]SD7b!C107++[1]SD7e!C107</f>
        <v>0</v>
      </c>
      <c r="D107" s="44">
        <f>[1]SD7a!D107+[1]SD7b!D107++[1]SD7e!D107</f>
        <v>0</v>
      </c>
      <c r="E107" s="149">
        <f>[1]SD7a!E107+[1]SD7b!E107++[1]SD7e!E107</f>
        <v>0</v>
      </c>
      <c r="F107" s="140">
        <f>[1]SD7a!F107+[1]SD7b!F107++[1]SD7e!F107</f>
        <v>0</v>
      </c>
      <c r="G107" s="44">
        <f>[1]SD7a!G107+[1]SD7b!G107++[1]SD7e!G107</f>
        <v>0</v>
      </c>
      <c r="H107" s="141">
        <f>[1]SD7a!H107+[1]SD7b!H107++[1]SD7e!H107</f>
        <v>0</v>
      </c>
      <c r="I107" s="140">
        <f>[1]SD7a!I107+[1]SD7b!I107++[1]SD7e!I107</f>
        <v>0</v>
      </c>
      <c r="J107" s="44">
        <f>[1]SD7a!J107+[1]SD7b!J107++[1]SD7e!J107</f>
        <v>0</v>
      </c>
      <c r="K107" s="141">
        <f>[1]SD7a!K107+[1]SD7b!K107++[1]SD7e!K107</f>
        <v>0</v>
      </c>
    </row>
    <row r="108" spans="1:11" ht="13.35" customHeight="1" x14ac:dyDescent="0.25">
      <c r="A108" s="142" t="s">
        <v>137</v>
      </c>
      <c r="B108" s="91"/>
      <c r="C108" s="45">
        <f>[1]SD7a!C108+[1]SD7b!C108++[1]SD7e!C108</f>
        <v>0</v>
      </c>
      <c r="D108" s="44">
        <f>[1]SD7a!D108+[1]SD7b!D108++[1]SD7e!D108</f>
        <v>0</v>
      </c>
      <c r="E108" s="149">
        <f>[1]SD7a!E108+[1]SD7b!E108++[1]SD7e!E108</f>
        <v>0</v>
      </c>
      <c r="F108" s="140">
        <f>[1]SD7a!F108+[1]SD7b!F108++[1]SD7e!F108</f>
        <v>0</v>
      </c>
      <c r="G108" s="44">
        <f>[1]SD7a!G108+[1]SD7b!G108++[1]SD7e!G108</f>
        <v>0</v>
      </c>
      <c r="H108" s="141">
        <f>[1]SD7a!H108+[1]SD7b!H108++[1]SD7e!H108</f>
        <v>0</v>
      </c>
      <c r="I108" s="140">
        <f>[1]SD7a!I108+[1]SD7b!I108++[1]SD7e!I108</f>
        <v>0</v>
      </c>
      <c r="J108" s="44">
        <f>[1]SD7a!J108+[1]SD7b!J108++[1]SD7e!J108</f>
        <v>0</v>
      </c>
      <c r="K108" s="141">
        <f>[1]SD7a!K108+[1]SD7b!K108++[1]SD7e!K108</f>
        <v>0</v>
      </c>
    </row>
    <row r="109" spans="1:11" ht="5.0999999999999996" customHeight="1" x14ac:dyDescent="0.25">
      <c r="A109" s="109"/>
      <c r="B109" s="91"/>
      <c r="C109" s="44"/>
      <c r="D109" s="44"/>
      <c r="E109" s="47"/>
      <c r="F109" s="46"/>
      <c r="G109" s="44"/>
      <c r="H109" s="45"/>
      <c r="I109" s="46"/>
      <c r="J109" s="44"/>
      <c r="K109" s="47"/>
    </row>
    <row r="110" spans="1:11" ht="13.35" customHeight="1" x14ac:dyDescent="0.25">
      <c r="A110" s="93" t="s">
        <v>138</v>
      </c>
      <c r="B110" s="91"/>
      <c r="C110" s="114">
        <f t="shared" ref="C110:K110" si="14">+C111+C114</f>
        <v>0</v>
      </c>
      <c r="D110" s="114">
        <f t="shared" si="14"/>
        <v>0</v>
      </c>
      <c r="E110" s="587">
        <f>SUM(E111:E116)</f>
        <v>0</v>
      </c>
      <c r="F110" s="116">
        <f t="shared" si="14"/>
        <v>0</v>
      </c>
      <c r="G110" s="114">
        <f t="shared" si="14"/>
        <v>0</v>
      </c>
      <c r="H110" s="115">
        <f t="shared" si="14"/>
        <v>0</v>
      </c>
      <c r="I110" s="116">
        <f t="shared" si="14"/>
        <v>0</v>
      </c>
      <c r="J110" s="114">
        <f t="shared" si="14"/>
        <v>0</v>
      </c>
      <c r="K110" s="117">
        <f t="shared" si="14"/>
        <v>0</v>
      </c>
    </row>
    <row r="111" spans="1:11" ht="13.35" customHeight="1" x14ac:dyDescent="0.25">
      <c r="A111" s="142" t="s">
        <v>139</v>
      </c>
      <c r="B111" s="91"/>
      <c r="C111" s="110">
        <f t="shared" ref="C111:K111" si="15">SUM(C112:C113)</f>
        <v>0</v>
      </c>
      <c r="D111" s="110">
        <f t="shared" si="15"/>
        <v>0</v>
      </c>
      <c r="E111" s="110">
        <f t="shared" si="15"/>
        <v>0</v>
      </c>
      <c r="F111" s="144">
        <f t="shared" si="15"/>
        <v>0</v>
      </c>
      <c r="G111" s="110">
        <f t="shared" si="15"/>
        <v>0</v>
      </c>
      <c r="H111" s="145">
        <f t="shared" si="15"/>
        <v>0</v>
      </c>
      <c r="I111" s="159">
        <f t="shared" si="15"/>
        <v>0</v>
      </c>
      <c r="J111" s="110">
        <f t="shared" si="15"/>
        <v>0</v>
      </c>
      <c r="K111" s="145">
        <f t="shared" si="15"/>
        <v>0</v>
      </c>
    </row>
    <row r="112" spans="1:11" ht="13.35" customHeight="1" x14ac:dyDescent="0.25">
      <c r="A112" s="147" t="s">
        <v>140</v>
      </c>
      <c r="B112" s="91"/>
      <c r="C112" s="45">
        <f>[1]SD7a!C112+[1]SD7b!C112++[1]SD7e!C112</f>
        <v>0</v>
      </c>
      <c r="D112" s="44">
        <f>[1]SD7a!D112+[1]SD7b!D112++[1]SD7e!D112</f>
        <v>0</v>
      </c>
      <c r="E112" s="149">
        <f>[1]SD7a!E112+[1]SD7b!E112++[1]SD7e!E112</f>
        <v>0</v>
      </c>
      <c r="F112" s="140">
        <f>[1]SD7a!F112+[1]SD7b!F112++[1]SD7e!F112</f>
        <v>0</v>
      </c>
      <c r="G112" s="44">
        <f>[1]SD7a!G112+[1]SD7b!G112++[1]SD7e!G112</f>
        <v>0</v>
      </c>
      <c r="H112" s="141">
        <f>[1]SD7a!H112+[1]SD7b!H112++[1]SD7e!H112</f>
        <v>0</v>
      </c>
      <c r="I112" s="140">
        <f>[1]SD7a!I112+[1]SD7b!I112++[1]SD7e!I112</f>
        <v>0</v>
      </c>
      <c r="J112" s="44">
        <f>[1]SD7a!J112+[1]SD7b!J112++[1]SD7e!J112</f>
        <v>0</v>
      </c>
      <c r="K112" s="141">
        <f>[1]SD7a!K112+[1]SD7b!K112++[1]SD7e!K112</f>
        <v>0</v>
      </c>
    </row>
    <row r="113" spans="1:11" ht="13.35" customHeight="1" x14ac:dyDescent="0.25">
      <c r="A113" s="147" t="s">
        <v>141</v>
      </c>
      <c r="B113" s="91"/>
      <c r="C113" s="45">
        <f>[1]SD7a!C113+[1]SD7b!C113++[1]SD7e!C113</f>
        <v>0</v>
      </c>
      <c r="D113" s="44">
        <f>[1]SD7a!D113+[1]SD7b!D113++[1]SD7e!D113</f>
        <v>0</v>
      </c>
      <c r="E113" s="149">
        <f>[1]SD7a!E113+[1]SD7b!E113++[1]SD7e!E113</f>
        <v>0</v>
      </c>
      <c r="F113" s="140">
        <f>[1]SD7a!F113+[1]SD7b!F113++[1]SD7e!F113</f>
        <v>0</v>
      </c>
      <c r="G113" s="44">
        <f>[1]SD7a!G113+[1]SD7b!G113++[1]SD7e!G113</f>
        <v>0</v>
      </c>
      <c r="H113" s="141">
        <f>[1]SD7a!H113+[1]SD7b!H113++[1]SD7e!H113</f>
        <v>0</v>
      </c>
      <c r="I113" s="140">
        <f>[1]SD7a!I113+[1]SD7b!I113++[1]SD7e!I113</f>
        <v>0</v>
      </c>
      <c r="J113" s="44">
        <f>[1]SD7a!J113+[1]SD7b!J113++[1]SD7e!J113</f>
        <v>0</v>
      </c>
      <c r="K113" s="141">
        <f>[1]SD7a!K113+[1]SD7b!K113++[1]SD7e!K113</f>
        <v>0</v>
      </c>
    </row>
    <row r="114" spans="1:11" ht="13.35" customHeight="1" x14ac:dyDescent="0.25">
      <c r="A114" s="142" t="s">
        <v>142</v>
      </c>
      <c r="B114" s="91"/>
      <c r="C114" s="44">
        <f t="shared" ref="C114:K114" si="16">SUM(C115:C116)</f>
        <v>0</v>
      </c>
      <c r="D114" s="44">
        <f t="shared" si="16"/>
        <v>0</v>
      </c>
      <c r="E114" s="44">
        <v>0</v>
      </c>
      <c r="F114" s="140">
        <f t="shared" si="16"/>
        <v>0</v>
      </c>
      <c r="G114" s="44">
        <f t="shared" si="16"/>
        <v>0</v>
      </c>
      <c r="H114" s="141">
        <f t="shared" si="16"/>
        <v>0</v>
      </c>
      <c r="I114" s="150">
        <f t="shared" si="16"/>
        <v>0</v>
      </c>
      <c r="J114" s="44">
        <f t="shared" si="16"/>
        <v>0</v>
      </c>
      <c r="K114" s="141">
        <f t="shared" si="16"/>
        <v>0</v>
      </c>
    </row>
    <row r="115" spans="1:11" ht="13.35" customHeight="1" x14ac:dyDescent="0.25">
      <c r="A115" s="147" t="s">
        <v>140</v>
      </c>
      <c r="B115" s="91"/>
      <c r="C115" s="45">
        <f>[1]SD7a!C115+[1]SD7b!C115++[1]SD7e!C115</f>
        <v>0</v>
      </c>
      <c r="D115" s="44">
        <f>[1]SD7a!D115+[1]SD7b!D115++[1]SD7e!D115</f>
        <v>0</v>
      </c>
      <c r="E115" s="149">
        <f>[1]SD7a!E115+[1]SD7b!E115++[1]SD7e!E115</f>
        <v>0</v>
      </c>
      <c r="F115" s="140">
        <f>[1]SD7a!F115+[1]SD7b!F115++[1]SD7e!F115</f>
        <v>0</v>
      </c>
      <c r="G115" s="44">
        <f>[1]SD7a!G115+[1]SD7b!G115++[1]SD7e!G115</f>
        <v>0</v>
      </c>
      <c r="H115" s="141">
        <f>[1]SD7a!H115+[1]SD7b!H115++[1]SD7e!H115</f>
        <v>0</v>
      </c>
      <c r="I115" s="140">
        <f>[1]SD7a!I115+[1]SD7b!I115++[1]SD7e!I115</f>
        <v>0</v>
      </c>
      <c r="J115" s="44">
        <f>[1]SD7a!J115+[1]SD7b!J115++[1]SD7e!J115</f>
        <v>0</v>
      </c>
      <c r="K115" s="141">
        <f>[1]SD7a!K115+[1]SD7b!K115++[1]SD7e!K115</f>
        <v>0</v>
      </c>
    </row>
    <row r="116" spans="1:11" s="208" customFormat="1" ht="13.35" customHeight="1" x14ac:dyDescent="0.25">
      <c r="A116" s="201" t="s">
        <v>141</v>
      </c>
      <c r="B116" s="202"/>
      <c r="C116" s="489">
        <v>0</v>
      </c>
      <c r="D116" s="488">
        <v>0</v>
      </c>
      <c r="E116" s="492"/>
      <c r="F116" s="493">
        <v>0</v>
      </c>
      <c r="G116" s="488">
        <v>0</v>
      </c>
      <c r="H116" s="491">
        <v>0</v>
      </c>
      <c r="I116" s="493">
        <v>0</v>
      </c>
      <c r="J116" s="488">
        <v>0</v>
      </c>
      <c r="K116" s="491">
        <v>0</v>
      </c>
    </row>
    <row r="117" spans="1:11" ht="5.0999999999999996" customHeight="1" x14ac:dyDescent="0.25">
      <c r="A117" s="109"/>
      <c r="B117" s="91"/>
      <c r="C117" s="44"/>
      <c r="D117" s="44"/>
      <c r="E117" s="47"/>
      <c r="F117" s="46"/>
      <c r="G117" s="44"/>
      <c r="H117" s="45"/>
      <c r="I117" s="46"/>
      <c r="J117" s="44"/>
      <c r="K117" s="47"/>
    </row>
    <row r="118" spans="1:11" ht="13.35" customHeight="1" x14ac:dyDescent="0.25">
      <c r="A118" s="93" t="s">
        <v>143</v>
      </c>
      <c r="B118" s="91"/>
      <c r="C118" s="114">
        <f t="shared" ref="C118:K118" si="17">+C119+C131</f>
        <v>0</v>
      </c>
      <c r="D118" s="114">
        <f t="shared" si="17"/>
        <v>0</v>
      </c>
      <c r="E118" s="117">
        <f t="shared" si="17"/>
        <v>0</v>
      </c>
      <c r="F118" s="116">
        <f t="shared" si="17"/>
        <v>0</v>
      </c>
      <c r="G118" s="114">
        <f t="shared" si="17"/>
        <v>0</v>
      </c>
      <c r="H118" s="115">
        <f t="shared" si="17"/>
        <v>0</v>
      </c>
      <c r="I118" s="116">
        <f t="shared" si="17"/>
        <v>0</v>
      </c>
      <c r="J118" s="114">
        <f t="shared" si="17"/>
        <v>0</v>
      </c>
      <c r="K118" s="117">
        <f t="shared" si="17"/>
        <v>0</v>
      </c>
    </row>
    <row r="119" spans="1:11" ht="13.35" customHeight="1" x14ac:dyDescent="0.25">
      <c r="A119" s="142" t="s">
        <v>144</v>
      </c>
      <c r="B119" s="91"/>
      <c r="C119" s="110">
        <f t="shared" ref="C119:K119" si="18">SUM(C120:C130)</f>
        <v>0</v>
      </c>
      <c r="D119" s="110">
        <f t="shared" si="18"/>
        <v>0</v>
      </c>
      <c r="E119" s="110">
        <f t="shared" si="18"/>
        <v>0</v>
      </c>
      <c r="F119" s="144">
        <f t="shared" si="18"/>
        <v>0</v>
      </c>
      <c r="G119" s="110">
        <f t="shared" si="18"/>
        <v>0</v>
      </c>
      <c r="H119" s="145">
        <f t="shared" si="18"/>
        <v>0</v>
      </c>
      <c r="I119" s="159">
        <f t="shared" si="18"/>
        <v>0</v>
      </c>
      <c r="J119" s="110">
        <f t="shared" si="18"/>
        <v>0</v>
      </c>
      <c r="K119" s="145">
        <f t="shared" si="18"/>
        <v>0</v>
      </c>
    </row>
    <row r="120" spans="1:11" ht="13.35" customHeight="1" x14ac:dyDescent="0.25">
      <c r="A120" s="147" t="s">
        <v>145</v>
      </c>
      <c r="B120" s="91"/>
      <c r="C120" s="45">
        <f>[1]SD7a!C120+[1]SD7b!C120++[1]SD7e!C120</f>
        <v>0</v>
      </c>
      <c r="D120" s="44">
        <f>[1]SD7a!D120+[1]SD7b!D120++[1]SD7e!D120</f>
        <v>0</v>
      </c>
      <c r="E120" s="149">
        <f>[1]SD7a!E120+[1]SD7b!E120++[1]SD7e!E120</f>
        <v>0</v>
      </c>
      <c r="F120" s="140">
        <f>[1]SD7a!F120+[1]SD7b!F120++[1]SD7e!F120</f>
        <v>0</v>
      </c>
      <c r="G120" s="44">
        <f>[1]SD7a!G120+[1]SD7b!G120++[1]SD7e!G120</f>
        <v>0</v>
      </c>
      <c r="H120" s="141">
        <f>[1]SD7a!H120+[1]SD7b!H120++[1]SD7e!H120</f>
        <v>0</v>
      </c>
      <c r="I120" s="140">
        <f>[1]SD7a!I120+[1]SD7b!I120++[1]SD7e!I120</f>
        <v>0</v>
      </c>
      <c r="J120" s="44">
        <f>[1]SD7a!J120+[1]SD7b!J120++[1]SD7e!J120</f>
        <v>0</v>
      </c>
      <c r="K120" s="141">
        <f>[1]SD7a!K120+[1]SD7b!K120++[1]SD7e!K120</f>
        <v>0</v>
      </c>
    </row>
    <row r="121" spans="1:11" ht="13.35" customHeight="1" x14ac:dyDescent="0.25">
      <c r="A121" s="147" t="s">
        <v>146</v>
      </c>
      <c r="B121" s="91"/>
      <c r="C121" s="45">
        <f>[1]SD7a!C121+[1]SD7b!C121++[1]SD7e!C121</f>
        <v>0</v>
      </c>
      <c r="D121" s="44">
        <f>[1]SD7a!D121+[1]SD7b!D121++[1]SD7e!D121</f>
        <v>0</v>
      </c>
      <c r="E121" s="149">
        <f>[1]SD7a!E121+[1]SD7b!E121++[1]SD7e!E121</f>
        <v>0</v>
      </c>
      <c r="F121" s="140">
        <f>[1]SD7a!F121+[1]SD7b!F121++[1]SD7e!F121</f>
        <v>0</v>
      </c>
      <c r="G121" s="44">
        <f>[1]SD7a!G121+[1]SD7b!G121++[1]SD7e!G121</f>
        <v>0</v>
      </c>
      <c r="H121" s="141">
        <f>[1]SD7a!H121+[1]SD7b!H121++[1]SD7e!H121</f>
        <v>0</v>
      </c>
      <c r="I121" s="140">
        <f>[1]SD7a!I121+[1]SD7b!I121++[1]SD7e!I121</f>
        <v>0</v>
      </c>
      <c r="J121" s="44">
        <f>[1]SD7a!J121+[1]SD7b!J121++[1]SD7e!J121</f>
        <v>0</v>
      </c>
      <c r="K121" s="141">
        <f>[1]SD7a!K121+[1]SD7b!K121++[1]SD7e!K121</f>
        <v>0</v>
      </c>
    </row>
    <row r="122" spans="1:11" ht="13.35" customHeight="1" x14ac:dyDescent="0.25">
      <c r="A122" s="147" t="s">
        <v>147</v>
      </c>
      <c r="B122" s="91"/>
      <c r="C122" s="45">
        <f>[1]SD7a!C122+[1]SD7b!C122++[1]SD7e!C122</f>
        <v>0</v>
      </c>
      <c r="D122" s="44">
        <f>[1]SD7a!D122+[1]SD7b!D122++[1]SD7e!D122</f>
        <v>0</v>
      </c>
      <c r="E122" s="149">
        <f>[1]SD7a!E122+[1]SD7b!E122++[1]SD7e!E122</f>
        <v>0</v>
      </c>
      <c r="F122" s="140">
        <f>[1]SD7a!F122+[1]SD7b!F122++[1]SD7e!F122</f>
        <v>0</v>
      </c>
      <c r="G122" s="44">
        <f>[1]SD7a!G122+[1]SD7b!G122++[1]SD7e!G122</f>
        <v>0</v>
      </c>
      <c r="H122" s="141">
        <f>[1]SD7a!H122+[1]SD7b!H122++[1]SD7e!H122</f>
        <v>0</v>
      </c>
      <c r="I122" s="140">
        <f>[1]SD7a!I122+[1]SD7b!I122++[1]SD7e!I122</f>
        <v>0</v>
      </c>
      <c r="J122" s="44">
        <f>[1]SD7a!J122+[1]SD7b!J122++[1]SD7e!J122</f>
        <v>0</v>
      </c>
      <c r="K122" s="141">
        <f>[1]SD7a!K122+[1]SD7b!K122++[1]SD7e!K122</f>
        <v>0</v>
      </c>
    </row>
    <row r="123" spans="1:11" ht="13.35" customHeight="1" x14ac:dyDescent="0.25">
      <c r="A123" s="147" t="s">
        <v>148</v>
      </c>
      <c r="B123" s="91"/>
      <c r="C123" s="45">
        <f>[1]SD7a!C123+[1]SD7b!C123++[1]SD7e!C123</f>
        <v>0</v>
      </c>
      <c r="D123" s="44">
        <f>[1]SD7a!D123+[1]SD7b!D123++[1]SD7e!D123</f>
        <v>0</v>
      </c>
      <c r="E123" s="149">
        <f>[1]SD7a!E123+[1]SD7b!E123++[1]SD7e!E123</f>
        <v>0</v>
      </c>
      <c r="F123" s="140">
        <f>[1]SD7a!F123+[1]SD7b!F123++[1]SD7e!F123</f>
        <v>0</v>
      </c>
      <c r="G123" s="44">
        <f>[1]SD7a!G123+[1]SD7b!G123++[1]SD7e!G123</f>
        <v>0</v>
      </c>
      <c r="H123" s="141">
        <f>[1]SD7a!H123+[1]SD7b!H123++[1]SD7e!H123</f>
        <v>0</v>
      </c>
      <c r="I123" s="140">
        <f>[1]SD7a!I123+[1]SD7b!I123++[1]SD7e!I123</f>
        <v>0</v>
      </c>
      <c r="J123" s="44">
        <f>[1]SD7a!J123+[1]SD7b!J123++[1]SD7e!J123</f>
        <v>0</v>
      </c>
      <c r="K123" s="141">
        <f>[1]SD7a!K123+[1]SD7b!K123++[1]SD7e!K123</f>
        <v>0</v>
      </c>
    </row>
    <row r="124" spans="1:11" ht="13.35" customHeight="1" x14ac:dyDescent="0.25">
      <c r="A124" s="147" t="s">
        <v>149</v>
      </c>
      <c r="B124" s="91"/>
      <c r="C124" s="45">
        <f>[1]SD7a!C124+[1]SD7b!C124++[1]SD7e!C124</f>
        <v>0</v>
      </c>
      <c r="D124" s="44">
        <f>[1]SD7a!D124+[1]SD7b!D124++[1]SD7e!D124</f>
        <v>0</v>
      </c>
      <c r="E124" s="149">
        <f>[1]SD7a!E124+[1]SD7b!E124++[1]SD7e!E124</f>
        <v>0</v>
      </c>
      <c r="F124" s="140">
        <f>[1]SD7a!F124+[1]SD7b!F124++[1]SD7e!F124</f>
        <v>0</v>
      </c>
      <c r="G124" s="44">
        <f>[1]SD7a!G124+[1]SD7b!G124++[1]SD7e!G124</f>
        <v>0</v>
      </c>
      <c r="H124" s="141">
        <f>[1]SD7a!H124+[1]SD7b!H124++[1]SD7e!H124</f>
        <v>0</v>
      </c>
      <c r="I124" s="140">
        <f>[1]SD7a!I124+[1]SD7b!I124++[1]SD7e!I124</f>
        <v>0</v>
      </c>
      <c r="J124" s="44">
        <f>[1]SD7a!J124+[1]SD7b!J124++[1]SD7e!J124</f>
        <v>0</v>
      </c>
      <c r="K124" s="141">
        <f>[1]SD7a!K124+[1]SD7b!K124++[1]SD7e!K124</f>
        <v>0</v>
      </c>
    </row>
    <row r="125" spans="1:11" ht="13.35" customHeight="1" x14ac:dyDescent="0.25">
      <c r="A125" s="147" t="s">
        <v>150</v>
      </c>
      <c r="B125" s="91"/>
      <c r="C125" s="45">
        <f>[1]SD7a!C125+[1]SD7b!C125++[1]SD7e!C125</f>
        <v>0</v>
      </c>
      <c r="D125" s="44">
        <f>[1]SD7a!D125+[1]SD7b!D125++[1]SD7e!D125</f>
        <v>0</v>
      </c>
      <c r="E125" s="149">
        <f>[1]SD7a!E125+[1]SD7b!E125++[1]SD7e!E125</f>
        <v>0</v>
      </c>
      <c r="F125" s="140">
        <f>[1]SD7a!F125+[1]SD7b!F125++[1]SD7e!F125</f>
        <v>0</v>
      </c>
      <c r="G125" s="44">
        <f>[1]SD7a!G125+[1]SD7b!G125++[1]SD7e!G125</f>
        <v>0</v>
      </c>
      <c r="H125" s="141">
        <f>[1]SD7a!H125+[1]SD7b!H125++[1]SD7e!H125</f>
        <v>0</v>
      </c>
      <c r="I125" s="140">
        <f>[1]SD7a!I125+[1]SD7b!I125++[1]SD7e!I125</f>
        <v>0</v>
      </c>
      <c r="J125" s="44">
        <f>[1]SD7a!J125+[1]SD7b!J125++[1]SD7e!J125</f>
        <v>0</v>
      </c>
      <c r="K125" s="141">
        <f>[1]SD7a!K125+[1]SD7b!K125++[1]SD7e!K125</f>
        <v>0</v>
      </c>
    </row>
    <row r="126" spans="1:11" ht="13.35" customHeight="1" x14ac:dyDescent="0.25">
      <c r="A126" s="147" t="s">
        <v>151</v>
      </c>
      <c r="B126" s="91"/>
      <c r="C126" s="45">
        <f>[1]SD7a!C126+[1]SD7b!C126++[1]SD7e!C126</f>
        <v>0</v>
      </c>
      <c r="D126" s="44">
        <f>[1]SD7a!D126+[1]SD7b!D126++[1]SD7e!D126</f>
        <v>0</v>
      </c>
      <c r="E126" s="149">
        <f>[1]SD7a!E126+[1]SD7b!E126++[1]SD7e!E126</f>
        <v>0</v>
      </c>
      <c r="F126" s="140">
        <f>[1]SD7a!F126+[1]SD7b!F126++[1]SD7e!F126</f>
        <v>0</v>
      </c>
      <c r="G126" s="44">
        <f>[1]SD7a!G126+[1]SD7b!G126++[1]SD7e!G126</f>
        <v>0</v>
      </c>
      <c r="H126" s="141">
        <f>[1]SD7a!H126+[1]SD7b!H126++[1]SD7e!H126</f>
        <v>0</v>
      </c>
      <c r="I126" s="140">
        <f>[1]SD7a!I126+[1]SD7b!I126++[1]SD7e!I126</f>
        <v>0</v>
      </c>
      <c r="J126" s="44">
        <f>[1]SD7a!J126+[1]SD7b!J126++[1]SD7e!J126</f>
        <v>0</v>
      </c>
      <c r="K126" s="141">
        <f>[1]SD7a!K126+[1]SD7b!K126++[1]SD7e!K126</f>
        <v>0</v>
      </c>
    </row>
    <row r="127" spans="1:11" ht="13.35" customHeight="1" x14ac:dyDescent="0.25">
      <c r="A127" s="147" t="s">
        <v>152</v>
      </c>
      <c r="B127" s="91"/>
      <c r="C127" s="45">
        <f>[1]SD7a!C127+[1]SD7b!C127++[1]SD7e!C127</f>
        <v>0</v>
      </c>
      <c r="D127" s="44">
        <f>[1]SD7a!D127+[1]SD7b!D127++[1]SD7e!D127</f>
        <v>0</v>
      </c>
      <c r="E127" s="149">
        <f>[1]SD7a!E127+[1]SD7b!E127++[1]SD7e!E127</f>
        <v>0</v>
      </c>
      <c r="F127" s="140">
        <f>[1]SD7a!F127+[1]SD7b!F127++[1]SD7e!F127</f>
        <v>0</v>
      </c>
      <c r="G127" s="44">
        <f>[1]SD7a!G127+[1]SD7b!G127++[1]SD7e!G127</f>
        <v>0</v>
      </c>
      <c r="H127" s="141">
        <f>[1]SD7a!H127+[1]SD7b!H127++[1]SD7e!H127</f>
        <v>0</v>
      </c>
      <c r="I127" s="140">
        <f>[1]SD7a!I127+[1]SD7b!I127++[1]SD7e!I127</f>
        <v>0</v>
      </c>
      <c r="J127" s="44">
        <f>[1]SD7a!J127+[1]SD7b!J127++[1]SD7e!J127</f>
        <v>0</v>
      </c>
      <c r="K127" s="141">
        <f>[1]SD7a!K127+[1]SD7b!K127++[1]SD7e!K127</f>
        <v>0</v>
      </c>
    </row>
    <row r="128" spans="1:11" ht="13.35" customHeight="1" x14ac:dyDescent="0.25">
      <c r="A128" s="147" t="s">
        <v>153</v>
      </c>
      <c r="B128" s="91"/>
      <c r="C128" s="45">
        <f>[1]SD7a!C128+[1]SD7b!C128++[1]SD7e!C128</f>
        <v>0</v>
      </c>
      <c r="D128" s="44">
        <f>[1]SD7a!D128+[1]SD7b!D128++[1]SD7e!D128</f>
        <v>0</v>
      </c>
      <c r="E128" s="149">
        <f>[1]SD7a!E128+[1]SD7b!E128++[1]SD7e!E128</f>
        <v>0</v>
      </c>
      <c r="F128" s="140">
        <f>[1]SD7a!F128+[1]SD7b!F128++[1]SD7e!F128</f>
        <v>0</v>
      </c>
      <c r="G128" s="44">
        <f>[1]SD7a!G128+[1]SD7b!G128++[1]SD7e!G128</f>
        <v>0</v>
      </c>
      <c r="H128" s="141">
        <f>[1]SD7a!H128+[1]SD7b!H128++[1]SD7e!H128</f>
        <v>0</v>
      </c>
      <c r="I128" s="140">
        <f>[1]SD7a!I128+[1]SD7b!I128++[1]SD7e!I128</f>
        <v>0</v>
      </c>
      <c r="J128" s="44">
        <f>[1]SD7a!J128+[1]SD7b!J128++[1]SD7e!J128</f>
        <v>0</v>
      </c>
      <c r="K128" s="141">
        <f>[1]SD7a!K128+[1]SD7b!K128++[1]SD7e!K128</f>
        <v>0</v>
      </c>
    </row>
    <row r="129" spans="1:11" ht="13.35" customHeight="1" x14ac:dyDescent="0.25">
      <c r="A129" s="147" t="s">
        <v>154</v>
      </c>
      <c r="B129" s="91"/>
      <c r="C129" s="45">
        <f>[1]SD7a!C129+[1]SD7b!C129++[1]SD7e!C129</f>
        <v>0</v>
      </c>
      <c r="D129" s="44">
        <f>[1]SD7a!D129+[1]SD7b!D129++[1]SD7e!D129</f>
        <v>0</v>
      </c>
      <c r="E129" s="149">
        <f>[1]SD7a!E129+[1]SD7b!E129++[1]SD7e!E129</f>
        <v>0</v>
      </c>
      <c r="F129" s="140">
        <f>[1]SD7a!F129+[1]SD7b!F129++[1]SD7e!F129</f>
        <v>0</v>
      </c>
      <c r="G129" s="44">
        <f>[1]SD7a!G129+[1]SD7b!G129++[1]SD7e!G129</f>
        <v>0</v>
      </c>
      <c r="H129" s="141">
        <f>[1]SD7a!H129+[1]SD7b!H129++[1]SD7e!H129</f>
        <v>0</v>
      </c>
      <c r="I129" s="140">
        <f>[1]SD7a!I129+[1]SD7b!I129++[1]SD7e!I129</f>
        <v>0</v>
      </c>
      <c r="J129" s="44">
        <f>[1]SD7a!J129+[1]SD7b!J129++[1]SD7e!J129</f>
        <v>0</v>
      </c>
      <c r="K129" s="141">
        <f>[1]SD7a!K129+[1]SD7b!K129++[1]SD7e!K129</f>
        <v>0</v>
      </c>
    </row>
    <row r="130" spans="1:11" ht="13.35" customHeight="1" x14ac:dyDescent="0.25">
      <c r="A130" s="147" t="s">
        <v>56</v>
      </c>
      <c r="B130" s="91"/>
      <c r="C130" s="45">
        <f>[1]SD7a!C130+[1]SD7b!C130++[1]SD7e!C130</f>
        <v>0</v>
      </c>
      <c r="D130" s="44">
        <f>[1]SD7a!D130+[1]SD7b!D130++[1]SD7e!D130</f>
        <v>0</v>
      </c>
      <c r="E130" s="149">
        <f>[1]SD7a!E130+[1]SD7b!E130++[1]SD7e!E130</f>
        <v>0</v>
      </c>
      <c r="F130" s="140">
        <f>[1]SD7a!F130+[1]SD7b!F130++[1]SD7e!F130</f>
        <v>0</v>
      </c>
      <c r="G130" s="44">
        <f>[1]SD7a!G130+[1]SD7b!G130++[1]SD7e!G130</f>
        <v>0</v>
      </c>
      <c r="H130" s="141">
        <f>[1]SD7a!H130+[1]SD7b!H130++[1]SD7e!H130</f>
        <v>0</v>
      </c>
      <c r="I130" s="140">
        <f>[1]SD7a!I130+[1]SD7b!I130++[1]SD7e!I130</f>
        <v>0</v>
      </c>
      <c r="J130" s="44">
        <f>[1]SD7a!J130+[1]SD7b!J130++[1]SD7e!J130</f>
        <v>0</v>
      </c>
      <c r="K130" s="141">
        <f>[1]SD7a!K130+[1]SD7b!K130++[1]SD7e!K130</f>
        <v>0</v>
      </c>
    </row>
    <row r="131" spans="1:11" ht="13.35" customHeight="1" x14ac:dyDescent="0.25">
      <c r="A131" s="142" t="s">
        <v>155</v>
      </c>
      <c r="B131" s="91"/>
      <c r="C131" s="44">
        <f t="shared" ref="C131:K131" si="19">SUM(C132:C134)</f>
        <v>0</v>
      </c>
      <c r="D131" s="44">
        <f t="shared" si="19"/>
        <v>0</v>
      </c>
      <c r="E131" s="44">
        <f t="shared" si="19"/>
        <v>0</v>
      </c>
      <c r="F131" s="140">
        <f t="shared" si="19"/>
        <v>0</v>
      </c>
      <c r="G131" s="44">
        <f t="shared" si="19"/>
        <v>0</v>
      </c>
      <c r="H131" s="141">
        <f t="shared" si="19"/>
        <v>0</v>
      </c>
      <c r="I131" s="150">
        <f t="shared" si="19"/>
        <v>0</v>
      </c>
      <c r="J131" s="44">
        <f t="shared" si="19"/>
        <v>0</v>
      </c>
      <c r="K131" s="141">
        <f t="shared" si="19"/>
        <v>0</v>
      </c>
    </row>
    <row r="132" spans="1:11" ht="13.35" customHeight="1" x14ac:dyDescent="0.25">
      <c r="A132" s="147" t="s">
        <v>156</v>
      </c>
      <c r="B132" s="91"/>
      <c r="C132" s="45">
        <f>[1]SD7a!C132+[1]SD7b!C132++[1]SD7e!C132</f>
        <v>0</v>
      </c>
      <c r="D132" s="44">
        <f>[1]SD7a!D132+[1]SD7b!D132++[1]SD7e!D132</f>
        <v>0</v>
      </c>
      <c r="E132" s="149">
        <f>[1]SD7a!E132+[1]SD7b!E132++[1]SD7e!E132</f>
        <v>0</v>
      </c>
      <c r="F132" s="140">
        <f>[1]SD7a!F132+[1]SD7b!F132++[1]SD7e!F132</f>
        <v>0</v>
      </c>
      <c r="G132" s="44">
        <f>[1]SD7a!G132+[1]SD7b!G132++[1]SD7e!G132</f>
        <v>0</v>
      </c>
      <c r="H132" s="141">
        <f>[1]SD7a!H132+[1]SD7b!H132++[1]SD7e!H132</f>
        <v>0</v>
      </c>
      <c r="I132" s="140">
        <f>[1]SD7a!I132+[1]SD7b!I132++[1]SD7e!I132</f>
        <v>0</v>
      </c>
      <c r="J132" s="44">
        <f>[1]SD7a!J132+[1]SD7b!J132++[1]SD7e!J132</f>
        <v>0</v>
      </c>
      <c r="K132" s="141">
        <f>[1]SD7a!K132+[1]SD7b!K132++[1]SD7e!K132</f>
        <v>0</v>
      </c>
    </row>
    <row r="133" spans="1:11" ht="13.35" customHeight="1" x14ac:dyDescent="0.25">
      <c r="A133" s="147" t="s">
        <v>157</v>
      </c>
      <c r="B133" s="91"/>
      <c r="C133" s="45">
        <f>[1]SD7a!C133+[1]SD7b!C133++[1]SD7e!C133</f>
        <v>0</v>
      </c>
      <c r="D133" s="44">
        <f>[1]SD7a!D133+[1]SD7b!D133++[1]SD7e!D133</f>
        <v>0</v>
      </c>
      <c r="E133" s="149">
        <f>[1]SD7a!E133+[1]SD7b!E133++[1]SD7e!E133</f>
        <v>0</v>
      </c>
      <c r="F133" s="140">
        <f>[1]SD7a!F133+[1]SD7b!F133++[1]SD7e!F133</f>
        <v>0</v>
      </c>
      <c r="G133" s="44">
        <f>[1]SD7a!G133+[1]SD7b!G133++[1]SD7e!G133</f>
        <v>0</v>
      </c>
      <c r="H133" s="141">
        <f>[1]SD7a!H133+[1]SD7b!H133++[1]SD7e!H133</f>
        <v>0</v>
      </c>
      <c r="I133" s="140">
        <f>[1]SD7a!I133+[1]SD7b!I133++[1]SD7e!I133</f>
        <v>0</v>
      </c>
      <c r="J133" s="44">
        <f>[1]SD7a!J133+[1]SD7b!J133++[1]SD7e!J133</f>
        <v>0</v>
      </c>
      <c r="K133" s="141">
        <f>[1]SD7a!K133+[1]SD7b!K133++[1]SD7e!K133</f>
        <v>0</v>
      </c>
    </row>
    <row r="134" spans="1:11" ht="13.35" customHeight="1" x14ac:dyDescent="0.25">
      <c r="A134" s="147" t="s">
        <v>56</v>
      </c>
      <c r="B134" s="91"/>
      <c r="C134" s="45">
        <f>[1]SD7a!C134+[1]SD7b!C134++[1]SD7e!C134</f>
        <v>0</v>
      </c>
      <c r="D134" s="44">
        <f>[1]SD7a!D134+[1]SD7b!D134++[1]SD7e!D134</f>
        <v>0</v>
      </c>
      <c r="E134" s="149">
        <f>[1]SD7a!E134+[1]SD7b!E134++[1]SD7e!E134</f>
        <v>0</v>
      </c>
      <c r="F134" s="140">
        <f>[1]SD7a!F134+[1]SD7b!F134++[1]SD7e!F134</f>
        <v>0</v>
      </c>
      <c r="G134" s="44">
        <f>[1]SD7a!G134+[1]SD7b!G134++[1]SD7e!G134</f>
        <v>0</v>
      </c>
      <c r="H134" s="141">
        <f>[1]SD7a!H134+[1]SD7b!H134++[1]SD7e!H134</f>
        <v>0</v>
      </c>
      <c r="I134" s="140">
        <f>[1]SD7a!I134+[1]SD7b!I134++[1]SD7e!I134</f>
        <v>0</v>
      </c>
      <c r="J134" s="44">
        <f>[1]SD7a!J134+[1]SD7b!J134++[1]SD7e!J134</f>
        <v>0</v>
      </c>
      <c r="K134" s="141">
        <f>[1]SD7a!K134+[1]SD7b!K134++[1]SD7e!K134</f>
        <v>0</v>
      </c>
    </row>
    <row r="135" spans="1:11" ht="5.0999999999999996" customHeight="1" x14ac:dyDescent="0.25">
      <c r="A135" s="53"/>
      <c r="B135" s="91"/>
      <c r="C135" s="44"/>
      <c r="D135" s="44"/>
      <c r="E135" s="47"/>
      <c r="F135" s="46"/>
      <c r="G135" s="44"/>
      <c r="H135" s="45"/>
      <c r="I135" s="46"/>
      <c r="J135" s="44"/>
      <c r="K135" s="47"/>
    </row>
    <row r="136" spans="1:11" ht="13.35" customHeight="1" x14ac:dyDescent="0.25">
      <c r="A136" s="93" t="s">
        <v>158</v>
      </c>
      <c r="B136" s="91"/>
      <c r="C136" s="480">
        <f t="shared" ref="C136:K136" si="20">SUM(C137:C137)</f>
        <v>0</v>
      </c>
      <c r="D136" s="480">
        <f t="shared" si="20"/>
        <v>0</v>
      </c>
      <c r="E136" s="479">
        <f t="shared" si="20"/>
        <v>0</v>
      </c>
      <c r="F136" s="481">
        <f t="shared" si="20"/>
        <v>0</v>
      </c>
      <c r="G136" s="480">
        <f t="shared" si="20"/>
        <v>0</v>
      </c>
      <c r="H136" s="482">
        <f t="shared" si="20"/>
        <v>0</v>
      </c>
      <c r="I136" s="481">
        <f t="shared" si="20"/>
        <v>0</v>
      </c>
      <c r="J136" s="480">
        <f t="shared" si="20"/>
        <v>0</v>
      </c>
      <c r="K136" s="479">
        <f t="shared" si="20"/>
        <v>0</v>
      </c>
    </row>
    <row r="137" spans="1:11" ht="13.35" customHeight="1" x14ac:dyDescent="0.25">
      <c r="A137" s="142" t="s">
        <v>158</v>
      </c>
      <c r="B137" s="91"/>
      <c r="C137" s="45">
        <f>[1]SD7a!C137+[1]SD7b!C137++[1]SD7e!C137</f>
        <v>0</v>
      </c>
      <c r="D137" s="44">
        <f>[1]SD7a!D137+[1]SD7b!D137++[1]SD7e!D137</f>
        <v>0</v>
      </c>
      <c r="E137" s="149">
        <f>[1]SD7a!E137+[1]SD7b!E137++[1]SD7e!E137</f>
        <v>0</v>
      </c>
      <c r="F137" s="140">
        <f>[1]SD7a!F137+[1]SD7b!F137++[1]SD7e!F137</f>
        <v>0</v>
      </c>
      <c r="G137" s="44">
        <f>[1]SD7a!G137+[1]SD7b!G137++[1]SD7e!G137</f>
        <v>0</v>
      </c>
      <c r="H137" s="141">
        <f>[1]SD7a!H137+[1]SD7b!H137++[1]SD7e!H137</f>
        <v>0</v>
      </c>
      <c r="I137" s="140">
        <f>[1]SD7a!I137+[1]SD7b!I137++[1]SD7e!I137</f>
        <v>0</v>
      </c>
      <c r="J137" s="44">
        <f>[1]SD7a!J137+[1]SD7b!J137++[1]SD7e!J137</f>
        <v>0</v>
      </c>
      <c r="K137" s="141">
        <f>[1]SD7a!K137+[1]SD7b!K137++[1]SD7e!K137</f>
        <v>0</v>
      </c>
    </row>
    <row r="138" spans="1:11" ht="5.0999999999999996" customHeight="1" x14ac:dyDescent="0.25">
      <c r="A138" s="109"/>
      <c r="B138" s="91"/>
      <c r="C138" s="44"/>
      <c r="D138" s="44"/>
      <c r="E138" s="47"/>
      <c r="F138" s="46"/>
      <c r="G138" s="44"/>
      <c r="H138" s="45"/>
      <c r="I138" s="46"/>
      <c r="J138" s="44"/>
      <c r="K138" s="47"/>
    </row>
    <row r="139" spans="1:11" ht="13.35" customHeight="1" x14ac:dyDescent="0.25">
      <c r="A139" s="93" t="s">
        <v>159</v>
      </c>
      <c r="B139" s="91"/>
      <c r="C139" s="480">
        <f>SUM(C140:C147)</f>
        <v>5785</v>
      </c>
      <c r="D139" s="480">
        <f>SUM(D140:D147)</f>
        <v>0</v>
      </c>
      <c r="E139" s="479">
        <f t="shared" ref="E139:K139" si="21">+E140+E141</f>
        <v>0</v>
      </c>
      <c r="F139" s="481">
        <f t="shared" si="21"/>
        <v>0</v>
      </c>
      <c r="G139" s="480">
        <f t="shared" si="21"/>
        <v>0</v>
      </c>
      <c r="H139" s="482">
        <f t="shared" si="21"/>
        <v>0</v>
      </c>
      <c r="I139" s="481">
        <f t="shared" si="21"/>
        <v>0</v>
      </c>
      <c r="J139" s="480">
        <f t="shared" si="21"/>
        <v>0</v>
      </c>
      <c r="K139" s="479">
        <f t="shared" si="21"/>
        <v>0</v>
      </c>
    </row>
    <row r="140" spans="1:11" ht="13.35" customHeight="1" x14ac:dyDescent="0.25">
      <c r="A140" s="142" t="s">
        <v>160</v>
      </c>
      <c r="B140" s="91"/>
      <c r="C140" s="45">
        <f>[1]SD7a!C140+[1]SD7b!C140++[1]SD7e!C140</f>
        <v>0</v>
      </c>
      <c r="D140" s="44">
        <f>[1]SD7a!D140+[1]SD7b!D140++[1]SD7e!D140</f>
        <v>0</v>
      </c>
      <c r="E140" s="149">
        <f>[1]SD7a!E140+[1]SD7b!E140++[1]SD7e!E140</f>
        <v>0</v>
      </c>
      <c r="F140" s="140">
        <f>[1]SD7a!F140+[1]SD7b!F140++[1]SD7e!F140</f>
        <v>0</v>
      </c>
      <c r="G140" s="44">
        <f>[1]SD7a!G140+[1]SD7b!G140++[1]SD7e!G140</f>
        <v>0</v>
      </c>
      <c r="H140" s="141">
        <f>[1]SD7a!H140+[1]SD7b!H140++[1]SD7e!H140</f>
        <v>0</v>
      </c>
      <c r="I140" s="140">
        <f>[1]SD7a!I140+[1]SD7b!I140++[1]SD7e!I140</f>
        <v>0</v>
      </c>
      <c r="J140" s="44">
        <f>[1]SD7a!J140+[1]SD7b!J140++[1]SD7e!J140</f>
        <v>0</v>
      </c>
      <c r="K140" s="141">
        <f>[1]SD7a!K140+[1]SD7b!K140++[1]SD7e!K140</f>
        <v>0</v>
      </c>
    </row>
    <row r="141" spans="1:11" ht="13.35" customHeight="1" x14ac:dyDescent="0.25">
      <c r="A141" s="142" t="s">
        <v>161</v>
      </c>
      <c r="B141" s="91"/>
      <c r="C141" s="44">
        <v>0</v>
      </c>
      <c r="D141" s="44">
        <v>0</v>
      </c>
      <c r="E141" s="44">
        <v>0</v>
      </c>
      <c r="F141" s="140">
        <v>0</v>
      </c>
      <c r="G141" s="44">
        <v>0</v>
      </c>
      <c r="H141" s="141">
        <v>0</v>
      </c>
      <c r="I141" s="150">
        <v>0</v>
      </c>
      <c r="J141" s="44">
        <v>0</v>
      </c>
      <c r="K141" s="141">
        <v>0</v>
      </c>
    </row>
    <row r="142" spans="1:11" ht="13.35" customHeight="1" x14ac:dyDescent="0.25">
      <c r="A142" s="147" t="s">
        <v>162</v>
      </c>
      <c r="B142" s="91"/>
      <c r="C142" s="45">
        <f>[1]SD7a!C142+[1]SD7b!C142++[1]SD7e!C142</f>
        <v>0</v>
      </c>
      <c r="D142" s="44">
        <f>[1]SD7a!D142+[1]SD7b!D142++[1]SD7e!D142</f>
        <v>0</v>
      </c>
      <c r="E142" s="149">
        <f>[1]SD7a!E142+[1]SD7b!E142++[1]SD7e!E142</f>
        <v>0</v>
      </c>
      <c r="F142" s="140">
        <f>[1]SD7a!F142+[1]SD7b!F142++[1]SD7e!F142</f>
        <v>0</v>
      </c>
      <c r="G142" s="44">
        <f>[1]SD7a!G142+[1]SD7b!G142++[1]SD7e!G142</f>
        <v>0</v>
      </c>
      <c r="H142" s="141">
        <f>[1]SD7a!H142+[1]SD7b!H142++[1]SD7e!H142</f>
        <v>0</v>
      </c>
      <c r="I142" s="140">
        <f>[1]SD7a!I142+[1]SD7b!I142++[1]SD7e!I142</f>
        <v>0</v>
      </c>
      <c r="J142" s="44">
        <f>[1]SD7a!J142+[1]SD7b!J142++[1]SD7e!J142</f>
        <v>0</v>
      </c>
      <c r="K142" s="141">
        <f>[1]SD7a!K142+[1]SD7b!K142++[1]SD7e!K142</f>
        <v>0</v>
      </c>
    </row>
    <row r="143" spans="1:11" ht="13.35" customHeight="1" x14ac:dyDescent="0.25">
      <c r="A143" s="147" t="s">
        <v>163</v>
      </c>
      <c r="B143" s="91"/>
      <c r="C143" s="45">
        <f>[1]SD7a!C143+[1]SD7b!C143++[1]SD7e!C143</f>
        <v>0</v>
      </c>
      <c r="D143" s="44">
        <f>[1]SD7a!D143+[1]SD7b!D143++[1]SD7e!D143</f>
        <v>0</v>
      </c>
      <c r="E143" s="149">
        <f>[1]SD7a!E143+[1]SD7b!E143++[1]SD7e!E143</f>
        <v>0</v>
      </c>
      <c r="F143" s="140">
        <f>[1]SD7a!F143+[1]SD7b!F143++[1]SD7e!F143</f>
        <v>0</v>
      </c>
      <c r="G143" s="44">
        <f>[1]SD7a!G143+[1]SD7b!G143++[1]SD7e!G143</f>
        <v>0</v>
      </c>
      <c r="H143" s="141">
        <f>[1]SD7a!H143+[1]SD7b!H143++[1]SD7e!H143</f>
        <v>0</v>
      </c>
      <c r="I143" s="140">
        <f>[1]SD7a!I143+[1]SD7b!I143++[1]SD7e!I143</f>
        <v>0</v>
      </c>
      <c r="J143" s="44">
        <f>[1]SD7a!J143+[1]SD7b!J143++[1]SD7e!J143</f>
        <v>0</v>
      </c>
      <c r="K143" s="141">
        <f>[1]SD7a!K143+[1]SD7b!K143++[1]SD7e!K143</f>
        <v>0</v>
      </c>
    </row>
    <row r="144" spans="1:11" ht="13.35" customHeight="1" x14ac:dyDescent="0.25">
      <c r="A144" s="147" t="s">
        <v>164</v>
      </c>
      <c r="B144" s="91"/>
      <c r="C144" s="45">
        <f>[1]SD7a!C144+[1]SD7b!C144++[1]SD7e!C144</f>
        <v>0</v>
      </c>
      <c r="D144" s="44">
        <f>[1]SD7a!D144+[1]SD7b!D144++[1]SD7e!D144</f>
        <v>0</v>
      </c>
      <c r="E144" s="149">
        <f>[1]SD7a!E144+[1]SD7b!E144++[1]SD7e!E144</f>
        <v>0</v>
      </c>
      <c r="F144" s="140">
        <f>[1]SD7a!F144+[1]SD7b!F144++[1]SD7e!F144</f>
        <v>0</v>
      </c>
      <c r="G144" s="44">
        <f>[1]SD7a!G144+[1]SD7b!G144++[1]SD7e!G144</f>
        <v>0</v>
      </c>
      <c r="H144" s="141">
        <f>[1]SD7a!H144+[1]SD7b!H144++[1]SD7e!H144</f>
        <v>0</v>
      </c>
      <c r="I144" s="140">
        <f>[1]SD7a!I144+[1]SD7b!I144++[1]SD7e!I144</f>
        <v>0</v>
      </c>
      <c r="J144" s="44">
        <f>[1]SD7a!J144+[1]SD7b!J144++[1]SD7e!J144</f>
        <v>0</v>
      </c>
      <c r="K144" s="141">
        <f>[1]SD7a!K144+[1]SD7b!K144++[1]SD7e!K144</f>
        <v>0</v>
      </c>
    </row>
    <row r="145" spans="1:12" s="208" customFormat="1" ht="13.35" customHeight="1" x14ac:dyDescent="0.25">
      <c r="A145" s="201" t="s">
        <v>165</v>
      </c>
      <c r="B145" s="202"/>
      <c r="C145" s="488">
        <v>5785</v>
      </c>
      <c r="D145" s="488"/>
      <c r="E145" s="489">
        <v>0</v>
      </c>
      <c r="F145" s="490">
        <v>0</v>
      </c>
      <c r="G145" s="488">
        <v>0</v>
      </c>
      <c r="H145" s="489">
        <v>0</v>
      </c>
      <c r="I145" s="490">
        <v>0</v>
      </c>
      <c r="J145" s="488">
        <v>0</v>
      </c>
      <c r="K145" s="491">
        <v>0</v>
      </c>
      <c r="L145" s="208" t="s">
        <v>620</v>
      </c>
    </row>
    <row r="146" spans="1:12" ht="13.35" customHeight="1" x14ac:dyDescent="0.25">
      <c r="A146" s="147" t="s">
        <v>166</v>
      </c>
      <c r="B146" s="91"/>
      <c r="C146" s="45">
        <f>[1]SD7a!C146+[1]SD7b!C146++[1]SD7e!C146</f>
        <v>0</v>
      </c>
      <c r="D146" s="44">
        <f>[1]SD7a!D146+[1]SD7b!D146++[1]SD7e!D146</f>
        <v>0</v>
      </c>
      <c r="E146" s="149">
        <f>[1]SD7a!E146+[1]SD7b!E146++[1]SD7e!E146</f>
        <v>0</v>
      </c>
      <c r="F146" s="140">
        <f>[1]SD7a!F146+[1]SD7b!F146++[1]SD7e!F146</f>
        <v>0</v>
      </c>
      <c r="G146" s="44">
        <f>[1]SD7a!G146+[1]SD7b!G146++[1]SD7e!G146</f>
        <v>0</v>
      </c>
      <c r="H146" s="141">
        <f>[1]SD7a!H146+[1]SD7b!H146++[1]SD7e!H146</f>
        <v>0</v>
      </c>
      <c r="I146" s="140">
        <f>[1]SD7a!I146+[1]SD7b!I146++[1]SD7e!I146</f>
        <v>0</v>
      </c>
      <c r="J146" s="44">
        <f>[1]SD7a!J146+[1]SD7b!J146++[1]SD7e!J146</f>
        <v>0</v>
      </c>
      <c r="K146" s="141">
        <f>[1]SD7a!K146+[1]SD7b!K146++[1]SD7e!K146</f>
        <v>0</v>
      </c>
    </row>
    <row r="147" spans="1:12" ht="13.35" customHeight="1" x14ac:dyDescent="0.25">
      <c r="A147" s="147" t="s">
        <v>167</v>
      </c>
      <c r="B147" s="91"/>
      <c r="C147" s="45">
        <f>[1]SD7a!C147+[1]SD7b!C147++[1]SD7e!C147</f>
        <v>0</v>
      </c>
      <c r="D147" s="44">
        <f>[1]SD7a!D147+[1]SD7b!D147++[1]SD7e!D147</f>
        <v>0</v>
      </c>
      <c r="E147" s="149">
        <f>[1]SD7a!E147+[1]SD7b!E147++[1]SD7e!E147</f>
        <v>0</v>
      </c>
      <c r="F147" s="140">
        <f>[1]SD7a!F147+[1]SD7b!F147++[1]SD7e!F147</f>
        <v>0</v>
      </c>
      <c r="G147" s="44">
        <f>[1]SD7a!G147+[1]SD7b!G147++[1]SD7e!G147</f>
        <v>0</v>
      </c>
      <c r="H147" s="141">
        <f>[1]SD7a!H147+[1]SD7b!H147++[1]SD7e!H147</f>
        <v>0</v>
      </c>
      <c r="I147" s="140">
        <f>[1]SD7a!I147+[1]SD7b!I147++[1]SD7e!I147</f>
        <v>0</v>
      </c>
      <c r="J147" s="44">
        <f>[1]SD7a!J147+[1]SD7b!J147++[1]SD7e!J147</f>
        <v>0</v>
      </c>
      <c r="K147" s="141">
        <f>[1]SD7a!K147+[1]SD7b!K147++[1]SD7e!K147</f>
        <v>0</v>
      </c>
    </row>
    <row r="148" spans="1:12" ht="5.0999999999999996" customHeight="1" x14ac:dyDescent="0.25">
      <c r="A148" s="109"/>
      <c r="B148" s="91"/>
      <c r="C148" s="114"/>
      <c r="D148" s="114"/>
      <c r="E148" s="117"/>
      <c r="F148" s="116"/>
      <c r="G148" s="114"/>
      <c r="H148" s="115"/>
      <c r="I148" s="116"/>
      <c r="J148" s="114"/>
      <c r="K148" s="117"/>
    </row>
    <row r="149" spans="1:12" ht="12" customHeight="1" x14ac:dyDescent="0.25">
      <c r="A149" s="93" t="s">
        <v>168</v>
      </c>
      <c r="B149" s="91"/>
      <c r="C149" s="480">
        <f t="shared" ref="C149:K149" si="22">SUM(C150:C150)</f>
        <v>105380</v>
      </c>
      <c r="D149" s="480">
        <f t="shared" si="22"/>
        <v>0</v>
      </c>
      <c r="E149" s="479">
        <f t="shared" si="22"/>
        <v>0</v>
      </c>
      <c r="F149" s="481">
        <f t="shared" si="22"/>
        <v>0</v>
      </c>
      <c r="G149" s="480">
        <f t="shared" si="22"/>
        <v>0</v>
      </c>
      <c r="H149" s="482">
        <f t="shared" si="22"/>
        <v>0</v>
      </c>
      <c r="I149" s="481">
        <f t="shared" si="22"/>
        <v>0</v>
      </c>
      <c r="J149" s="480">
        <f t="shared" si="22"/>
        <v>0</v>
      </c>
      <c r="K149" s="479">
        <f t="shared" si="22"/>
        <v>0</v>
      </c>
    </row>
    <row r="150" spans="1:12" s="208" customFormat="1" ht="13.35" customHeight="1" x14ac:dyDescent="0.25">
      <c r="A150" s="209" t="s">
        <v>168</v>
      </c>
      <c r="B150" s="202"/>
      <c r="C150" s="484">
        <v>105380</v>
      </c>
      <c r="D150" s="484"/>
      <c r="E150" s="485">
        <v>0</v>
      </c>
      <c r="F150" s="486"/>
      <c r="G150" s="484"/>
      <c r="H150" s="487">
        <f>SUM(F150:G150)</f>
        <v>0</v>
      </c>
      <c r="I150" s="486"/>
      <c r="J150" s="484"/>
      <c r="K150" s="485"/>
    </row>
    <row r="151" spans="1:12" ht="5.0999999999999996" customHeight="1" x14ac:dyDescent="0.25">
      <c r="A151" s="109"/>
      <c r="B151" s="91"/>
      <c r="C151" s="44"/>
      <c r="D151" s="44"/>
      <c r="E151" s="47"/>
      <c r="F151" s="46"/>
      <c r="G151" s="44"/>
      <c r="H151" s="45"/>
      <c r="I151" s="46"/>
      <c r="J151" s="44"/>
      <c r="K151" s="47"/>
    </row>
    <row r="152" spans="1:12" ht="13.35" customHeight="1" x14ac:dyDescent="0.25">
      <c r="A152" s="93" t="s">
        <v>169</v>
      </c>
      <c r="B152" s="91"/>
      <c r="C152" s="480">
        <f t="shared" ref="C152:K152" si="23">SUM(C153:C153)</f>
        <v>36183</v>
      </c>
      <c r="D152" s="480">
        <f t="shared" si="23"/>
        <v>0</v>
      </c>
      <c r="E152" s="479">
        <f t="shared" si="23"/>
        <v>0</v>
      </c>
      <c r="F152" s="481">
        <f t="shared" si="23"/>
        <v>0</v>
      </c>
      <c r="G152" s="480">
        <f t="shared" si="23"/>
        <v>0</v>
      </c>
      <c r="H152" s="482">
        <f t="shared" si="23"/>
        <v>0</v>
      </c>
      <c r="I152" s="481">
        <f t="shared" si="23"/>
        <v>0</v>
      </c>
      <c r="J152" s="480">
        <f t="shared" si="23"/>
        <v>100000</v>
      </c>
      <c r="K152" s="479">
        <f t="shared" si="23"/>
        <v>100000</v>
      </c>
    </row>
    <row r="153" spans="1:12" s="208" customFormat="1" ht="13.35" customHeight="1" x14ac:dyDescent="0.25">
      <c r="A153" s="209" t="s">
        <v>169</v>
      </c>
      <c r="B153" s="202"/>
      <c r="C153" s="489">
        <f>11247+24936</f>
        <v>36183</v>
      </c>
      <c r="D153" s="488"/>
      <c r="E153" s="492">
        <v>0</v>
      </c>
      <c r="F153" s="493">
        <v>0</v>
      </c>
      <c r="G153" s="488">
        <v>0</v>
      </c>
      <c r="H153" s="491">
        <v>0</v>
      </c>
      <c r="I153" s="493">
        <v>0</v>
      </c>
      <c r="J153" s="488">
        <f>'D3 CAPEX'!J153</f>
        <v>100000</v>
      </c>
      <c r="K153" s="491">
        <f>'D3 CAPEX'!K153</f>
        <v>100000</v>
      </c>
    </row>
    <row r="154" spans="1:12" ht="5.0999999999999996" customHeight="1" x14ac:dyDescent="0.25">
      <c r="A154" s="109"/>
      <c r="B154" s="91"/>
      <c r="C154" s="44"/>
      <c r="D154" s="44"/>
      <c r="E154" s="47"/>
      <c r="F154" s="46"/>
      <c r="G154" s="44"/>
      <c r="H154" s="45"/>
      <c r="I154" s="46"/>
      <c r="J154" s="44"/>
      <c r="K154" s="47"/>
    </row>
    <row r="155" spans="1:12" ht="13.35" customHeight="1" x14ac:dyDescent="0.25">
      <c r="A155" s="93" t="s">
        <v>170</v>
      </c>
      <c r="B155" s="91"/>
      <c r="C155" s="480">
        <f t="shared" ref="C155:K155" si="24">SUM(C156:C156)</f>
        <v>0</v>
      </c>
      <c r="D155" s="480">
        <f t="shared" si="24"/>
        <v>0</v>
      </c>
      <c r="E155" s="479">
        <f t="shared" si="24"/>
        <v>0</v>
      </c>
      <c r="F155" s="481">
        <f t="shared" si="24"/>
        <v>300000</v>
      </c>
      <c r="G155" s="480">
        <f t="shared" si="24"/>
        <v>0</v>
      </c>
      <c r="H155" s="482">
        <f t="shared" si="24"/>
        <v>300000</v>
      </c>
      <c r="I155" s="481">
        <f t="shared" si="24"/>
        <v>300000</v>
      </c>
      <c r="J155" s="480">
        <f t="shared" si="24"/>
        <v>300000</v>
      </c>
      <c r="K155" s="479">
        <f t="shared" si="24"/>
        <v>300000</v>
      </c>
    </row>
    <row r="156" spans="1:12" s="208" customFormat="1" ht="13.35" customHeight="1" x14ac:dyDescent="0.25">
      <c r="A156" s="209" t="s">
        <v>170</v>
      </c>
      <c r="B156" s="202"/>
      <c r="C156" s="489">
        <v>0</v>
      </c>
      <c r="D156" s="488">
        <v>0</v>
      </c>
      <c r="E156" s="492">
        <v>0</v>
      </c>
      <c r="F156" s="493">
        <f>'D3 CAPEX'!F156</f>
        <v>300000</v>
      </c>
      <c r="G156" s="488">
        <v>0</v>
      </c>
      <c r="H156" s="491">
        <f>F156</f>
        <v>300000</v>
      </c>
      <c r="I156" s="493">
        <f>'D3 CAPEX'!I156</f>
        <v>300000</v>
      </c>
      <c r="J156" s="493">
        <f>'D3 CAPEX'!J156</f>
        <v>300000</v>
      </c>
      <c r="K156" s="493">
        <f>'D3 CAPEX'!K156</f>
        <v>300000</v>
      </c>
    </row>
    <row r="157" spans="1:12" ht="5.0999999999999996" customHeight="1" x14ac:dyDescent="0.25">
      <c r="A157" s="109"/>
      <c r="B157" s="91"/>
      <c r="C157" s="44"/>
      <c r="D157" s="44"/>
      <c r="E157" s="47"/>
      <c r="F157" s="46"/>
      <c r="G157" s="44"/>
      <c r="H157" s="45"/>
      <c r="I157" s="46"/>
      <c r="J157" s="44"/>
      <c r="K157" s="47"/>
    </row>
    <row r="158" spans="1:12" ht="13.35" customHeight="1" x14ac:dyDescent="0.25">
      <c r="A158" s="93" t="s">
        <v>171</v>
      </c>
      <c r="B158" s="91"/>
      <c r="C158" s="480">
        <f t="shared" ref="C158:K158" si="25">SUM(C159:C159)</f>
        <v>0</v>
      </c>
      <c r="D158" s="480">
        <f t="shared" si="25"/>
        <v>0</v>
      </c>
      <c r="E158" s="479">
        <f t="shared" si="25"/>
        <v>0</v>
      </c>
      <c r="F158" s="481">
        <f t="shared" si="25"/>
        <v>0</v>
      </c>
      <c r="G158" s="480">
        <f t="shared" si="25"/>
        <v>0</v>
      </c>
      <c r="H158" s="482">
        <f t="shared" si="25"/>
        <v>0</v>
      </c>
      <c r="I158" s="481">
        <f t="shared" si="25"/>
        <v>200000</v>
      </c>
      <c r="J158" s="480">
        <f t="shared" si="25"/>
        <v>200000</v>
      </c>
      <c r="K158" s="479">
        <f t="shared" si="25"/>
        <v>200000</v>
      </c>
    </row>
    <row r="159" spans="1:12" s="208" customFormat="1" ht="13.35" customHeight="1" x14ac:dyDescent="0.25">
      <c r="A159" s="209" t="s">
        <v>171</v>
      </c>
      <c r="B159" s="202"/>
      <c r="C159" s="489">
        <v>0</v>
      </c>
      <c r="D159" s="488">
        <v>0</v>
      </c>
      <c r="E159" s="492">
        <v>0</v>
      </c>
      <c r="F159" s="493"/>
      <c r="G159" s="488"/>
      <c r="H159" s="491">
        <f>SUM(F159:G159)</f>
        <v>0</v>
      </c>
      <c r="I159" s="493">
        <f>'D3 CAPEX'!I159</f>
        <v>200000</v>
      </c>
      <c r="J159" s="493">
        <f>'D3 CAPEX'!J159</f>
        <v>200000</v>
      </c>
      <c r="K159" s="493">
        <f>'D3 CAPEX'!K159</f>
        <v>200000</v>
      </c>
    </row>
    <row r="160" spans="1:12" ht="5.0999999999999996" customHeight="1" x14ac:dyDescent="0.25">
      <c r="A160" s="109"/>
      <c r="B160" s="91"/>
      <c r="C160" s="44"/>
      <c r="D160" s="44"/>
      <c r="E160" s="47"/>
      <c r="F160" s="46"/>
      <c r="G160" s="44"/>
      <c r="H160" s="45"/>
      <c r="I160" s="46"/>
      <c r="J160" s="44"/>
      <c r="K160" s="47"/>
    </row>
    <row r="161" spans="1:23" ht="13.35" customHeight="1" x14ac:dyDescent="0.25">
      <c r="A161" s="93" t="s">
        <v>172</v>
      </c>
      <c r="B161" s="91"/>
      <c r="C161" s="480">
        <f t="shared" ref="C161:K161" si="26">SUM(C162:C162)</f>
        <v>0</v>
      </c>
      <c r="D161" s="480">
        <f t="shared" si="26"/>
        <v>0</v>
      </c>
      <c r="E161" s="479">
        <f t="shared" si="26"/>
        <v>0</v>
      </c>
      <c r="F161" s="481">
        <f t="shared" si="26"/>
        <v>0</v>
      </c>
      <c r="G161" s="480">
        <f t="shared" si="26"/>
        <v>0</v>
      </c>
      <c r="H161" s="482">
        <f t="shared" si="26"/>
        <v>0</v>
      </c>
      <c r="I161" s="481">
        <f t="shared" si="26"/>
        <v>0</v>
      </c>
      <c r="J161" s="480">
        <f t="shared" si="26"/>
        <v>0</v>
      </c>
      <c r="K161" s="479">
        <f t="shared" si="26"/>
        <v>0</v>
      </c>
    </row>
    <row r="162" spans="1:23" ht="13.35" customHeight="1" x14ac:dyDescent="0.25">
      <c r="A162" s="142" t="s">
        <v>172</v>
      </c>
      <c r="B162" s="91"/>
      <c r="C162" s="45">
        <f>[1]SD7a!C162+[1]SD7b!C162++[1]SD7e!C162</f>
        <v>0</v>
      </c>
      <c r="D162" s="44">
        <f>[1]SD7a!D162+[1]SD7b!D162++[1]SD7e!D162</f>
        <v>0</v>
      </c>
      <c r="E162" s="149">
        <f>[1]SD7a!E162+[1]SD7b!E162++[1]SD7e!E162</f>
        <v>0</v>
      </c>
      <c r="F162" s="140">
        <f>[1]SD7a!F162+[1]SD7b!F162++[1]SD7e!F162</f>
        <v>0</v>
      </c>
      <c r="G162" s="44">
        <f>[1]SD7a!G162+[1]SD7b!G162++[1]SD7e!G162</f>
        <v>0</v>
      </c>
      <c r="H162" s="141">
        <f>[1]SD7a!H162+[1]SD7b!H162++[1]SD7e!H162</f>
        <v>0</v>
      </c>
      <c r="I162" s="140">
        <f>[1]SD7a!I162+[1]SD7b!I162++[1]SD7e!I162</f>
        <v>0</v>
      </c>
      <c r="J162" s="44">
        <f>[1]SD7a!J162+[1]SD7b!J162++[1]SD7e!J162</f>
        <v>0</v>
      </c>
      <c r="K162" s="141">
        <f>[1]SD7a!K162+[1]SD7b!K162++[1]SD7e!K162</f>
        <v>0</v>
      </c>
    </row>
    <row r="163" spans="1:23" ht="5.0999999999999996" customHeight="1" x14ac:dyDescent="0.25">
      <c r="A163" s="109"/>
      <c r="B163" s="91"/>
      <c r="C163" s="44"/>
      <c r="D163" s="44"/>
      <c r="E163" s="47"/>
      <c r="F163" s="46"/>
      <c r="G163" s="44"/>
      <c r="H163" s="45"/>
      <c r="I163" s="46"/>
      <c r="J163" s="44"/>
      <c r="K163" s="47"/>
    </row>
    <row r="164" spans="1:23" ht="13.35" customHeight="1" x14ac:dyDescent="0.25">
      <c r="A164" s="93" t="s">
        <v>173</v>
      </c>
      <c r="B164" s="91"/>
      <c r="C164" s="480">
        <f t="shared" ref="C164:K164" si="27">SUM(C165:C165)</f>
        <v>0</v>
      </c>
      <c r="D164" s="480">
        <f t="shared" si="27"/>
        <v>0</v>
      </c>
      <c r="E164" s="479">
        <f t="shared" si="27"/>
        <v>0</v>
      </c>
      <c r="F164" s="481">
        <f t="shared" si="27"/>
        <v>0</v>
      </c>
      <c r="G164" s="480">
        <f t="shared" si="27"/>
        <v>0</v>
      </c>
      <c r="H164" s="482">
        <f t="shared" si="27"/>
        <v>0</v>
      </c>
      <c r="I164" s="481">
        <f t="shared" si="27"/>
        <v>0</v>
      </c>
      <c r="J164" s="480">
        <f t="shared" si="27"/>
        <v>0</v>
      </c>
      <c r="K164" s="479">
        <f t="shared" si="27"/>
        <v>0</v>
      </c>
      <c r="M164" s="3">
        <f>162+16+2</f>
        <v>180</v>
      </c>
    </row>
    <row r="165" spans="1:23" ht="13.35" customHeight="1" x14ac:dyDescent="0.25">
      <c r="A165" s="142" t="s">
        <v>173</v>
      </c>
      <c r="B165" s="91"/>
      <c r="C165" s="45">
        <f>[1]SD7a!C165+[1]SD7b!C165++[1]SD7e!C165</f>
        <v>0</v>
      </c>
      <c r="D165" s="44">
        <f>[1]SD7a!D165+[1]SD7b!D165++[1]SD7e!D165</f>
        <v>0</v>
      </c>
      <c r="E165" s="149">
        <f>[1]SD7a!E165+[1]SD7b!E165++[1]SD7e!E165</f>
        <v>0</v>
      </c>
      <c r="F165" s="140">
        <f>[1]SD7a!F165+[1]SD7b!F165++[1]SD7e!F165</f>
        <v>0</v>
      </c>
      <c r="G165" s="44">
        <f>[1]SD7a!G165+[1]SD7b!G165++[1]SD7e!G165</f>
        <v>0</v>
      </c>
      <c r="H165" s="141">
        <f>[1]SD7a!H165+[1]SD7b!H165++[1]SD7e!H165</f>
        <v>0</v>
      </c>
      <c r="I165" s="140">
        <f>[1]SD7a!I165+[1]SD7b!I165++[1]SD7e!I165</f>
        <v>0</v>
      </c>
      <c r="J165" s="44">
        <f>[1]SD7a!J165+[1]SD7b!J165++[1]SD7e!J165</f>
        <v>0</v>
      </c>
      <c r="K165" s="141">
        <f>[1]SD7a!K165+[1]SD7b!K165++[1]SD7e!K165</f>
        <v>0</v>
      </c>
    </row>
    <row r="166" spans="1:23" ht="5.0999999999999996" customHeight="1" x14ac:dyDescent="0.25">
      <c r="A166" s="109"/>
      <c r="B166" s="91"/>
      <c r="C166" s="44"/>
      <c r="D166" s="44"/>
      <c r="E166" s="47"/>
      <c r="F166" s="46"/>
      <c r="G166" s="44"/>
      <c r="H166" s="45"/>
      <c r="I166" s="46"/>
      <c r="J166" s="44"/>
      <c r="K166" s="47"/>
    </row>
    <row r="167" spans="1:23" ht="12.75" customHeight="1" x14ac:dyDescent="0.25">
      <c r="A167" s="16" t="s">
        <v>534</v>
      </c>
      <c r="B167" s="478">
        <v>1</v>
      </c>
      <c r="C167" s="344">
        <f t="shared" ref="C167:K167" si="28">C6+C74+C103+C110+C118+C136+C139+C149+C152+C155+C158+C161+C164</f>
        <v>147348</v>
      </c>
      <c r="D167" s="119">
        <f t="shared" si="28"/>
        <v>0</v>
      </c>
      <c r="E167" s="17">
        <f t="shared" si="28"/>
        <v>0</v>
      </c>
      <c r="F167" s="344">
        <f t="shared" si="28"/>
        <v>300000</v>
      </c>
      <c r="G167" s="119">
        <f t="shared" si="28"/>
        <v>0</v>
      </c>
      <c r="H167" s="17">
        <f t="shared" si="28"/>
        <v>300000</v>
      </c>
      <c r="I167" s="344">
        <f t="shared" si="28"/>
        <v>500000</v>
      </c>
      <c r="J167" s="119">
        <f t="shared" si="28"/>
        <v>600000</v>
      </c>
      <c r="K167" s="17">
        <f t="shared" si="28"/>
        <v>600000</v>
      </c>
      <c r="M167" s="21"/>
      <c r="N167" s="21"/>
      <c r="O167" s="21"/>
      <c r="P167" s="21"/>
      <c r="Q167" s="21"/>
      <c r="R167" s="21"/>
      <c r="S167" s="21"/>
      <c r="T167" s="21"/>
      <c r="U167" s="21"/>
      <c r="V167" s="21"/>
      <c r="W167" s="21"/>
    </row>
    <row r="168" spans="1:23" ht="12.75" customHeight="1" x14ac:dyDescent="0.25">
      <c r="A168" s="18" t="str">
        <f>head27a</f>
        <v>References</v>
      </c>
      <c r="C168" s="21"/>
      <c r="D168" s="21"/>
      <c r="E168" s="21"/>
      <c r="F168" s="21"/>
      <c r="G168" s="21"/>
      <c r="H168" s="21"/>
      <c r="I168" s="21"/>
      <c r="J168" s="21"/>
      <c r="K168" s="21"/>
    </row>
    <row r="169" spans="1:23" ht="11.25" customHeight="1" x14ac:dyDescent="0.25">
      <c r="A169" s="20" t="s">
        <v>174</v>
      </c>
      <c r="C169" s="22"/>
      <c r="D169" s="22"/>
      <c r="E169" s="21"/>
      <c r="F169" s="21"/>
      <c r="G169" s="21"/>
      <c r="H169" s="21"/>
      <c r="I169" s="21"/>
      <c r="J169" s="21"/>
      <c r="K169" s="21"/>
    </row>
    <row r="170" spans="1:23" ht="11.25" customHeight="1" x14ac:dyDescent="0.25">
      <c r="C170" s="22"/>
      <c r="D170" s="22"/>
      <c r="E170" s="21"/>
      <c r="F170" s="21"/>
      <c r="G170" s="21"/>
      <c r="H170" s="21"/>
      <c r="I170" s="21"/>
      <c r="J170" s="21"/>
      <c r="K170" s="21"/>
    </row>
    <row r="171" spans="1:23" ht="11.25" customHeight="1" x14ac:dyDescent="0.25"/>
    <row r="172" spans="1:23" ht="11.25" customHeight="1" x14ac:dyDescent="0.25"/>
    <row r="173" spans="1:23" ht="11.25" customHeight="1" x14ac:dyDescent="0.25"/>
    <row r="174" spans="1:23" ht="11.25" customHeight="1" x14ac:dyDescent="0.25"/>
    <row r="175" spans="1:23" ht="11.25" customHeight="1" x14ac:dyDescent="0.25"/>
    <row r="176" spans="1:23"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mergeCells count="1">
    <mergeCell ref="F2:H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4636-C614-48A5-9928-3C0986BAD584}">
  <sheetPr codeName="Sheet2">
    <tabColor rgb="FF00B050"/>
  </sheetPr>
  <dimension ref="A1:L205"/>
  <sheetViews>
    <sheetView workbookViewId="0">
      <selection activeCell="I3" sqref="I3:K3"/>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603</v>
      </c>
    </row>
    <row r="2" spans="1:12" ht="25.5" x14ac:dyDescent="0.25">
      <c r="A2" s="128" t="str">
        <f>desc</f>
        <v>Description</v>
      </c>
      <c r="B2" s="129" t="str">
        <f>head27</f>
        <v>Ref</v>
      </c>
      <c r="C2" s="130" t="str">
        <f>'D2 FIN PERF'!C2</f>
        <v>2020/21</v>
      </c>
      <c r="D2" s="77" t="str">
        <f>'D2 FIN PERF'!D2</f>
        <v>2021/22</v>
      </c>
      <c r="E2" s="131" t="str">
        <f>'D2 FIN PERF'!E2</f>
        <v>2022/23</v>
      </c>
      <c r="F2" s="132">
        <f>'D5 CASHFLOW'!G2</f>
        <v>0</v>
      </c>
      <c r="G2" s="133"/>
      <c r="H2" s="134"/>
      <c r="I2" s="132" t="str">
        <f>Head3a</f>
        <v>Medium Term Revenue and Expenditure Framework</v>
      </c>
      <c r="J2" s="133"/>
      <c r="K2" s="134"/>
    </row>
    <row r="3" spans="1:12" ht="38.25" x14ac:dyDescent="0.25">
      <c r="A3" s="135" t="s">
        <v>10</v>
      </c>
      <c r="B3" s="136">
        <v>1</v>
      </c>
      <c r="C3" s="30" t="str">
        <f>Head5</f>
        <v>Audited Outcome</v>
      </c>
      <c r="D3" s="137" t="str">
        <f>Head5</f>
        <v>Audited Outcome</v>
      </c>
      <c r="E3" s="35" t="str">
        <f>Head5</f>
        <v>Audited Outcome</v>
      </c>
      <c r="F3" s="34" t="str">
        <f>Head6</f>
        <v>Original Budget</v>
      </c>
      <c r="G3" s="30" t="str">
        <f>Head7</f>
        <v>Adjusted Budget</v>
      </c>
      <c r="H3" s="138" t="str">
        <f>Head8</f>
        <v>Full Year Forecast</v>
      </c>
      <c r="I3" s="595" t="str">
        <f>'D5 CASHFLOW'!I3</f>
        <v>Budget year  2024/25</v>
      </c>
      <c r="J3" s="595" t="str">
        <f>'D5 CASHFLOW'!J3</f>
        <v>Budget year +1 2025/2026</v>
      </c>
      <c r="K3" s="595" t="str">
        <f>'D5 CASHFLOW'!K3</f>
        <v>Budget year +1 2026/27</v>
      </c>
    </row>
    <row r="4" spans="1:12" ht="12.75" customHeight="1" x14ac:dyDescent="0.25">
      <c r="A4" s="93" t="s">
        <v>221</v>
      </c>
      <c r="B4" s="139"/>
      <c r="C4" s="140"/>
      <c r="D4" s="44"/>
      <c r="E4" s="141"/>
      <c r="F4" s="140"/>
      <c r="G4" s="44"/>
      <c r="H4" s="141"/>
      <c r="I4" s="140"/>
      <c r="J4" s="44"/>
      <c r="K4" s="141"/>
    </row>
    <row r="5" spans="1:12" ht="5.0999999999999996" customHeight="1" x14ac:dyDescent="0.25">
      <c r="A5" s="93"/>
      <c r="B5" s="139"/>
      <c r="C5" s="140"/>
      <c r="D5" s="44"/>
      <c r="E5" s="141"/>
      <c r="F5" s="140"/>
      <c r="G5" s="44"/>
      <c r="H5" s="141"/>
      <c r="I5" s="140"/>
      <c r="J5" s="44"/>
      <c r="K5" s="141"/>
    </row>
    <row r="6" spans="1:12" ht="13.35" customHeight="1" x14ac:dyDescent="0.25">
      <c r="A6" s="93" t="s">
        <v>51</v>
      </c>
      <c r="B6" s="91"/>
      <c r="C6" s="114">
        <f>C7+C12+C16+C26+C37+C44+C52+C62+C68</f>
        <v>0</v>
      </c>
      <c r="D6" s="114">
        <f t="shared" ref="D6:K6" si="0">D7+D12+D16+D26+D37+D44+D52+D62+D68</f>
        <v>0</v>
      </c>
      <c r="E6" s="117">
        <f t="shared" si="0"/>
        <v>0</v>
      </c>
      <c r="F6" s="116">
        <f t="shared" si="0"/>
        <v>0</v>
      </c>
      <c r="G6" s="114">
        <f t="shared" si="0"/>
        <v>0</v>
      </c>
      <c r="H6" s="115">
        <f t="shared" si="0"/>
        <v>0</v>
      </c>
      <c r="I6" s="116">
        <f t="shared" si="0"/>
        <v>0</v>
      </c>
      <c r="J6" s="114">
        <f t="shared" si="0"/>
        <v>0</v>
      </c>
      <c r="K6" s="117">
        <f t="shared" si="0"/>
        <v>0</v>
      </c>
    </row>
    <row r="7" spans="1:12" s="146" customFormat="1" ht="13.35" customHeight="1" x14ac:dyDescent="0.25">
      <c r="A7" s="142" t="s">
        <v>52</v>
      </c>
      <c r="B7" s="91"/>
      <c r="C7" s="110">
        <f t="shared" ref="C7:K7" si="1">SUM(C8:C11)</f>
        <v>0</v>
      </c>
      <c r="D7" s="110">
        <f t="shared" si="1"/>
        <v>0</v>
      </c>
      <c r="E7" s="143">
        <f t="shared" si="1"/>
        <v>0</v>
      </c>
      <c r="F7" s="144">
        <f t="shared" si="1"/>
        <v>0</v>
      </c>
      <c r="G7" s="110">
        <f t="shared" si="1"/>
        <v>0</v>
      </c>
      <c r="H7" s="145">
        <f t="shared" si="1"/>
        <v>0</v>
      </c>
      <c r="I7" s="144">
        <f t="shared" si="1"/>
        <v>0</v>
      </c>
      <c r="J7" s="110">
        <f t="shared" si="1"/>
        <v>0</v>
      </c>
      <c r="K7" s="145">
        <f t="shared" si="1"/>
        <v>0</v>
      </c>
      <c r="L7" s="3"/>
    </row>
    <row r="8" spans="1:12" s="146" customFormat="1" ht="13.35" customHeight="1" x14ac:dyDescent="0.25">
      <c r="A8" s="147" t="s">
        <v>53</v>
      </c>
      <c r="B8" s="91"/>
      <c r="C8" s="61"/>
      <c r="D8" s="61"/>
      <c r="E8" s="64"/>
      <c r="F8" s="63"/>
      <c r="G8" s="61"/>
      <c r="H8" s="62"/>
      <c r="I8" s="63"/>
      <c r="J8" s="61"/>
      <c r="K8" s="64"/>
      <c r="L8" s="3"/>
    </row>
    <row r="9" spans="1:12" s="146" customFormat="1" ht="13.35" customHeight="1" x14ac:dyDescent="0.25">
      <c r="A9" s="147" t="s">
        <v>54</v>
      </c>
      <c r="B9" s="91"/>
      <c r="C9" s="61"/>
      <c r="D9" s="61"/>
      <c r="E9" s="64"/>
      <c r="F9" s="63"/>
      <c r="G9" s="61"/>
      <c r="H9" s="62"/>
      <c r="I9" s="63"/>
      <c r="J9" s="61"/>
      <c r="K9" s="64"/>
      <c r="L9" s="148"/>
    </row>
    <row r="10" spans="1:12" s="146" customFormat="1" ht="13.35" customHeight="1" x14ac:dyDescent="0.25">
      <c r="A10" s="147" t="s">
        <v>55</v>
      </c>
      <c r="B10" s="91"/>
      <c r="C10" s="61"/>
      <c r="D10" s="61"/>
      <c r="E10" s="64"/>
      <c r="F10" s="63"/>
      <c r="G10" s="61"/>
      <c r="H10" s="62"/>
      <c r="I10" s="63"/>
      <c r="J10" s="61"/>
      <c r="K10" s="64"/>
      <c r="L10" s="148"/>
    </row>
    <row r="11" spans="1:12" s="146" customFormat="1" ht="13.35" customHeight="1" x14ac:dyDescent="0.25">
      <c r="A11" s="147" t="s">
        <v>56</v>
      </c>
      <c r="B11" s="91"/>
      <c r="C11" s="61"/>
      <c r="D11" s="61"/>
      <c r="E11" s="64"/>
      <c r="F11" s="63"/>
      <c r="G11" s="61"/>
      <c r="H11" s="62"/>
      <c r="I11" s="63"/>
      <c r="J11" s="61"/>
      <c r="K11" s="64"/>
      <c r="L11" s="148"/>
    </row>
    <row r="12" spans="1:12" s="146" customFormat="1" ht="13.35" customHeight="1" x14ac:dyDescent="0.25">
      <c r="A12" s="142" t="s">
        <v>57</v>
      </c>
      <c r="B12" s="91"/>
      <c r="C12" s="44">
        <f>SUM(C13:C15)</f>
        <v>0</v>
      </c>
      <c r="D12" s="44">
        <f t="shared" ref="D12:K12" si="2">SUM(D13:D15)</f>
        <v>0</v>
      </c>
      <c r="E12" s="149">
        <f t="shared" si="2"/>
        <v>0</v>
      </c>
      <c r="F12" s="140">
        <f t="shared" si="2"/>
        <v>0</v>
      </c>
      <c r="G12" s="44">
        <f t="shared" si="2"/>
        <v>0</v>
      </c>
      <c r="H12" s="141">
        <f t="shared" si="2"/>
        <v>0</v>
      </c>
      <c r="I12" s="150">
        <f t="shared" si="2"/>
        <v>0</v>
      </c>
      <c r="J12" s="44">
        <f t="shared" si="2"/>
        <v>0</v>
      </c>
      <c r="K12" s="141">
        <f t="shared" si="2"/>
        <v>0</v>
      </c>
      <c r="L12" s="148"/>
    </row>
    <row r="13" spans="1:12" s="146" customFormat="1" ht="13.35" customHeight="1" x14ac:dyDescent="0.25">
      <c r="A13" s="147" t="s">
        <v>58</v>
      </c>
      <c r="B13" s="91"/>
      <c r="C13" s="61"/>
      <c r="D13" s="61"/>
      <c r="E13" s="151"/>
      <c r="F13" s="152"/>
      <c r="G13" s="61"/>
      <c r="H13" s="153"/>
      <c r="I13" s="154"/>
      <c r="J13" s="61"/>
      <c r="K13" s="153"/>
      <c r="L13" s="148"/>
    </row>
    <row r="14" spans="1:12" s="146" customFormat="1" ht="13.35" customHeight="1" x14ac:dyDescent="0.25">
      <c r="A14" s="147" t="s">
        <v>59</v>
      </c>
      <c r="B14" s="91"/>
      <c r="C14" s="61"/>
      <c r="D14" s="61"/>
      <c r="E14" s="151"/>
      <c r="F14" s="152"/>
      <c r="G14" s="61"/>
      <c r="H14" s="153"/>
      <c r="I14" s="154"/>
      <c r="J14" s="61"/>
      <c r="K14" s="153"/>
      <c r="L14" s="148"/>
    </row>
    <row r="15" spans="1:12" s="146" customFormat="1" ht="13.35" customHeight="1" x14ac:dyDescent="0.25">
      <c r="A15" s="147" t="s">
        <v>60</v>
      </c>
      <c r="B15" s="91"/>
      <c r="C15" s="61"/>
      <c r="D15" s="61"/>
      <c r="E15" s="151"/>
      <c r="F15" s="152"/>
      <c r="G15" s="61"/>
      <c r="H15" s="153"/>
      <c r="I15" s="154"/>
      <c r="J15" s="61"/>
      <c r="K15" s="153"/>
      <c r="L15" s="148"/>
    </row>
    <row r="16" spans="1:12" s="146" customFormat="1" ht="13.35" customHeight="1" x14ac:dyDescent="0.25">
      <c r="A16" s="142" t="s">
        <v>61</v>
      </c>
      <c r="B16" s="91"/>
      <c r="C16" s="44">
        <f t="shared" ref="C16:K16" si="3">SUM(C17:C25)</f>
        <v>0</v>
      </c>
      <c r="D16" s="44">
        <f t="shared" si="3"/>
        <v>0</v>
      </c>
      <c r="E16" s="149">
        <f t="shared" si="3"/>
        <v>0</v>
      </c>
      <c r="F16" s="140">
        <f t="shared" si="3"/>
        <v>0</v>
      </c>
      <c r="G16" s="44">
        <f t="shared" si="3"/>
        <v>0</v>
      </c>
      <c r="H16" s="141">
        <f t="shared" si="3"/>
        <v>0</v>
      </c>
      <c r="I16" s="150">
        <f t="shared" si="3"/>
        <v>0</v>
      </c>
      <c r="J16" s="44">
        <f t="shared" si="3"/>
        <v>0</v>
      </c>
      <c r="K16" s="141">
        <f t="shared" si="3"/>
        <v>0</v>
      </c>
      <c r="L16" s="148"/>
    </row>
    <row r="17" spans="1:12" s="146" customFormat="1" ht="13.35" customHeight="1" x14ac:dyDescent="0.25">
      <c r="A17" s="147" t="s">
        <v>62</v>
      </c>
      <c r="B17" s="91"/>
      <c r="C17" s="61"/>
      <c r="D17" s="61"/>
      <c r="E17" s="151"/>
      <c r="F17" s="152"/>
      <c r="G17" s="61"/>
      <c r="H17" s="153"/>
      <c r="I17" s="154"/>
      <c r="J17" s="61"/>
      <c r="K17" s="153"/>
      <c r="L17" s="148"/>
    </row>
    <row r="18" spans="1:12" s="146" customFormat="1" ht="13.35" customHeight="1" x14ac:dyDescent="0.25">
      <c r="A18" s="147" t="s">
        <v>63</v>
      </c>
      <c r="B18" s="91"/>
      <c r="C18" s="61"/>
      <c r="D18" s="61"/>
      <c r="E18" s="151"/>
      <c r="F18" s="152"/>
      <c r="G18" s="61"/>
      <c r="H18" s="153"/>
      <c r="I18" s="154"/>
      <c r="J18" s="61"/>
      <c r="K18" s="153"/>
      <c r="L18" s="148"/>
    </row>
    <row r="19" spans="1:12" s="146" customFormat="1" ht="13.35" customHeight="1" x14ac:dyDescent="0.25">
      <c r="A19" s="147" t="s">
        <v>64</v>
      </c>
      <c r="B19" s="91"/>
      <c r="C19" s="61"/>
      <c r="D19" s="61"/>
      <c r="E19" s="151"/>
      <c r="F19" s="152"/>
      <c r="G19" s="61"/>
      <c r="H19" s="153"/>
      <c r="I19" s="154"/>
      <c r="J19" s="61"/>
      <c r="K19" s="153"/>
      <c r="L19" s="148"/>
    </row>
    <row r="20" spans="1:12" s="146" customFormat="1" ht="13.35" customHeight="1" x14ac:dyDescent="0.25">
      <c r="A20" s="147" t="s">
        <v>65</v>
      </c>
      <c r="B20" s="91"/>
      <c r="C20" s="61"/>
      <c r="D20" s="61"/>
      <c r="E20" s="151"/>
      <c r="F20" s="152"/>
      <c r="G20" s="61"/>
      <c r="H20" s="153"/>
      <c r="I20" s="154"/>
      <c r="J20" s="61"/>
      <c r="K20" s="153"/>
      <c r="L20" s="148"/>
    </row>
    <row r="21" spans="1:12" s="146" customFormat="1" ht="13.35" customHeight="1" x14ac:dyDescent="0.25">
      <c r="A21" s="147" t="s">
        <v>66</v>
      </c>
      <c r="B21" s="91"/>
      <c r="C21" s="61"/>
      <c r="D21" s="61"/>
      <c r="E21" s="151"/>
      <c r="F21" s="152"/>
      <c r="G21" s="61"/>
      <c r="H21" s="153"/>
      <c r="I21" s="154"/>
      <c r="J21" s="61"/>
      <c r="K21" s="153"/>
      <c r="L21" s="148"/>
    </row>
    <row r="22" spans="1:12" s="146" customFormat="1" ht="13.35" customHeight="1" x14ac:dyDescent="0.25">
      <c r="A22" s="147" t="s">
        <v>67</v>
      </c>
      <c r="B22" s="91"/>
      <c r="C22" s="61"/>
      <c r="D22" s="61"/>
      <c r="E22" s="151"/>
      <c r="F22" s="152"/>
      <c r="G22" s="61"/>
      <c r="H22" s="153"/>
      <c r="I22" s="154"/>
      <c r="J22" s="61"/>
      <c r="K22" s="153"/>
      <c r="L22" s="3"/>
    </row>
    <row r="23" spans="1:12" s="146" customFormat="1" ht="13.35" customHeight="1" x14ac:dyDescent="0.25">
      <c r="A23" s="147" t="s">
        <v>68</v>
      </c>
      <c r="B23" s="91"/>
      <c r="C23" s="61"/>
      <c r="D23" s="61"/>
      <c r="E23" s="151"/>
      <c r="F23" s="152"/>
      <c r="G23" s="61"/>
      <c r="H23" s="153"/>
      <c r="I23" s="154"/>
      <c r="J23" s="61"/>
      <c r="K23" s="153"/>
      <c r="L23" s="148"/>
    </row>
    <row r="24" spans="1:12" s="146" customFormat="1" ht="13.35" customHeight="1" x14ac:dyDescent="0.25">
      <c r="A24" s="147" t="s">
        <v>69</v>
      </c>
      <c r="B24" s="91"/>
      <c r="C24" s="61"/>
      <c r="D24" s="61"/>
      <c r="E24" s="151"/>
      <c r="F24" s="152"/>
      <c r="G24" s="61"/>
      <c r="H24" s="153"/>
      <c r="I24" s="154"/>
      <c r="J24" s="61"/>
      <c r="K24" s="153"/>
      <c r="L24" s="148"/>
    </row>
    <row r="25" spans="1:12" s="146" customFormat="1" ht="13.35" customHeight="1" x14ac:dyDescent="0.25">
      <c r="A25" s="147" t="s">
        <v>56</v>
      </c>
      <c r="B25" s="91"/>
      <c r="C25" s="61"/>
      <c r="D25" s="61"/>
      <c r="E25" s="151"/>
      <c r="F25" s="152"/>
      <c r="G25" s="61"/>
      <c r="H25" s="153"/>
      <c r="I25" s="154"/>
      <c r="J25" s="61"/>
      <c r="K25" s="153"/>
      <c r="L25" s="148"/>
    </row>
    <row r="26" spans="1:12" ht="13.35" customHeight="1" x14ac:dyDescent="0.25">
      <c r="A26" s="142" t="s">
        <v>70</v>
      </c>
      <c r="B26" s="91"/>
      <c r="C26" s="44">
        <f>SUM(C27:C36)</f>
        <v>0</v>
      </c>
      <c r="D26" s="44">
        <f t="shared" ref="D26:K26" si="4">SUM(D27:D36)</f>
        <v>0</v>
      </c>
      <c r="E26" s="149">
        <f t="shared" si="4"/>
        <v>0</v>
      </c>
      <c r="F26" s="140">
        <f t="shared" si="4"/>
        <v>0</v>
      </c>
      <c r="G26" s="44">
        <f t="shared" si="4"/>
        <v>0</v>
      </c>
      <c r="H26" s="141">
        <f t="shared" si="4"/>
        <v>0</v>
      </c>
      <c r="I26" s="150">
        <f t="shared" si="4"/>
        <v>0</v>
      </c>
      <c r="J26" s="44">
        <f t="shared" si="4"/>
        <v>0</v>
      </c>
      <c r="K26" s="141">
        <f t="shared" si="4"/>
        <v>0</v>
      </c>
    </row>
    <row r="27" spans="1:12" ht="13.35" customHeight="1" x14ac:dyDescent="0.25">
      <c r="A27" s="147" t="s">
        <v>71</v>
      </c>
      <c r="B27" s="91"/>
      <c r="C27" s="61"/>
      <c r="D27" s="61"/>
      <c r="E27" s="151"/>
      <c r="F27" s="152"/>
      <c r="G27" s="61"/>
      <c r="H27" s="153"/>
      <c r="I27" s="154"/>
      <c r="J27" s="61"/>
      <c r="K27" s="153"/>
    </row>
    <row r="28" spans="1:12" ht="13.35" customHeight="1" x14ac:dyDescent="0.25">
      <c r="A28" s="147" t="s">
        <v>72</v>
      </c>
      <c r="B28" s="91"/>
      <c r="C28" s="61"/>
      <c r="D28" s="61"/>
      <c r="E28" s="151"/>
      <c r="F28" s="152"/>
      <c r="G28" s="61"/>
      <c r="H28" s="153"/>
      <c r="I28" s="154"/>
      <c r="J28" s="61"/>
      <c r="K28" s="153"/>
      <c r="L28" s="148"/>
    </row>
    <row r="29" spans="1:12" ht="13.35" customHeight="1" x14ac:dyDescent="0.25">
      <c r="A29" s="147" t="s">
        <v>73</v>
      </c>
      <c r="B29" s="91"/>
      <c r="C29" s="61"/>
      <c r="D29" s="61"/>
      <c r="E29" s="151"/>
      <c r="F29" s="152"/>
      <c r="G29" s="61"/>
      <c r="H29" s="153"/>
      <c r="I29" s="154"/>
      <c r="J29" s="61"/>
      <c r="K29" s="153"/>
      <c r="L29" s="148"/>
    </row>
    <row r="30" spans="1:12" ht="13.35" customHeight="1" x14ac:dyDescent="0.25">
      <c r="A30" s="147" t="s">
        <v>74</v>
      </c>
      <c r="B30" s="91"/>
      <c r="C30" s="61"/>
      <c r="D30" s="61"/>
      <c r="E30" s="151"/>
      <c r="F30" s="152"/>
      <c r="G30" s="61"/>
      <c r="H30" s="153"/>
      <c r="I30" s="154"/>
      <c r="J30" s="61"/>
      <c r="K30" s="153"/>
      <c r="L30" s="148"/>
    </row>
    <row r="31" spans="1:12" ht="13.35" customHeight="1" x14ac:dyDescent="0.25">
      <c r="A31" s="147" t="s">
        <v>75</v>
      </c>
      <c r="B31" s="91"/>
      <c r="C31" s="61"/>
      <c r="D31" s="61"/>
      <c r="E31" s="151"/>
      <c r="F31" s="152"/>
      <c r="G31" s="61"/>
      <c r="H31" s="153"/>
      <c r="I31" s="154"/>
      <c r="J31" s="61"/>
      <c r="K31" s="153"/>
      <c r="L31" s="148"/>
    </row>
    <row r="32" spans="1:12" ht="13.35" customHeight="1" x14ac:dyDescent="0.25">
      <c r="A32" s="147" t="s">
        <v>76</v>
      </c>
      <c r="B32" s="91"/>
      <c r="C32" s="61"/>
      <c r="D32" s="61"/>
      <c r="E32" s="151"/>
      <c r="F32" s="152"/>
      <c r="G32" s="61"/>
      <c r="H32" s="153"/>
      <c r="I32" s="154"/>
      <c r="J32" s="61"/>
      <c r="K32" s="153"/>
      <c r="L32" s="148"/>
    </row>
    <row r="33" spans="1:12" ht="13.35" customHeight="1" x14ac:dyDescent="0.25">
      <c r="A33" s="147" t="s">
        <v>77</v>
      </c>
      <c r="B33" s="91"/>
      <c r="C33" s="61"/>
      <c r="D33" s="61"/>
      <c r="E33" s="151"/>
      <c r="F33" s="152"/>
      <c r="G33" s="61"/>
      <c r="H33" s="153"/>
      <c r="I33" s="154"/>
      <c r="J33" s="61"/>
      <c r="K33" s="153"/>
      <c r="L33" s="148"/>
    </row>
    <row r="34" spans="1:12" ht="13.35" customHeight="1" x14ac:dyDescent="0.25">
      <c r="A34" s="147" t="s">
        <v>78</v>
      </c>
      <c r="B34" s="91"/>
      <c r="C34" s="61"/>
      <c r="D34" s="61"/>
      <c r="E34" s="151"/>
      <c r="F34" s="152"/>
      <c r="G34" s="61"/>
      <c r="H34" s="153"/>
      <c r="I34" s="154"/>
      <c r="J34" s="61"/>
      <c r="K34" s="153"/>
      <c r="L34" s="148"/>
    </row>
    <row r="35" spans="1:12" ht="13.35" customHeight="1" x14ac:dyDescent="0.25">
      <c r="A35" s="147" t="s">
        <v>79</v>
      </c>
      <c r="B35" s="91"/>
      <c r="C35" s="61"/>
      <c r="D35" s="61"/>
      <c r="E35" s="151"/>
      <c r="F35" s="152"/>
      <c r="G35" s="61"/>
      <c r="H35" s="153"/>
      <c r="I35" s="154"/>
      <c r="J35" s="61"/>
      <c r="K35" s="153"/>
      <c r="L35" s="148"/>
    </row>
    <row r="36" spans="1:12" ht="13.35" customHeight="1" x14ac:dyDescent="0.25">
      <c r="A36" s="147" t="s">
        <v>56</v>
      </c>
      <c r="B36" s="91"/>
      <c r="C36" s="61"/>
      <c r="D36" s="61"/>
      <c r="E36" s="151"/>
      <c r="F36" s="152"/>
      <c r="G36" s="61"/>
      <c r="H36" s="153"/>
      <c r="I36" s="154"/>
      <c r="J36" s="61"/>
      <c r="K36" s="153"/>
      <c r="L36" s="148"/>
    </row>
    <row r="37" spans="1:12" ht="13.35" customHeight="1" x14ac:dyDescent="0.25">
      <c r="A37" s="142" t="s">
        <v>80</v>
      </c>
      <c r="B37" s="91"/>
      <c r="C37" s="44">
        <f>SUM(C38:C43)</f>
        <v>0</v>
      </c>
      <c r="D37" s="44">
        <f t="shared" ref="D37:K37" si="5">SUM(D38:D43)</f>
        <v>0</v>
      </c>
      <c r="E37" s="149">
        <f t="shared" si="5"/>
        <v>0</v>
      </c>
      <c r="F37" s="140">
        <f t="shared" si="5"/>
        <v>0</v>
      </c>
      <c r="G37" s="44">
        <f t="shared" si="5"/>
        <v>0</v>
      </c>
      <c r="H37" s="141">
        <f t="shared" si="5"/>
        <v>0</v>
      </c>
      <c r="I37" s="150">
        <f t="shared" si="5"/>
        <v>0</v>
      </c>
      <c r="J37" s="44">
        <f t="shared" si="5"/>
        <v>0</v>
      </c>
      <c r="K37" s="141">
        <f t="shared" si="5"/>
        <v>0</v>
      </c>
      <c r="L37" s="148"/>
    </row>
    <row r="38" spans="1:12" ht="13.35" customHeight="1" x14ac:dyDescent="0.25">
      <c r="A38" s="147" t="s">
        <v>81</v>
      </c>
      <c r="B38" s="91"/>
      <c r="C38" s="61"/>
      <c r="D38" s="61"/>
      <c r="E38" s="151"/>
      <c r="F38" s="152"/>
      <c r="G38" s="61"/>
      <c r="H38" s="153"/>
      <c r="I38" s="154"/>
      <c r="J38" s="61"/>
      <c r="K38" s="153"/>
      <c r="L38" s="148"/>
    </row>
    <row r="39" spans="1:12" ht="13.35" customHeight="1" x14ac:dyDescent="0.25">
      <c r="A39" s="147" t="s">
        <v>82</v>
      </c>
      <c r="B39" s="91"/>
      <c r="C39" s="61"/>
      <c r="D39" s="61"/>
      <c r="E39" s="151"/>
      <c r="F39" s="152"/>
      <c r="G39" s="61"/>
      <c r="H39" s="153"/>
      <c r="I39" s="154"/>
      <c r="J39" s="61"/>
      <c r="K39" s="153"/>
      <c r="L39" s="148"/>
    </row>
    <row r="40" spans="1:12" ht="13.35" customHeight="1" x14ac:dyDescent="0.25">
      <c r="A40" s="147" t="s">
        <v>83</v>
      </c>
      <c r="B40" s="91"/>
      <c r="C40" s="61"/>
      <c r="D40" s="61"/>
      <c r="E40" s="151"/>
      <c r="F40" s="152"/>
      <c r="G40" s="61"/>
      <c r="H40" s="153"/>
      <c r="I40" s="154"/>
      <c r="J40" s="61"/>
      <c r="K40" s="153"/>
    </row>
    <row r="41" spans="1:12" ht="13.35" customHeight="1" x14ac:dyDescent="0.25">
      <c r="A41" s="147" t="s">
        <v>84</v>
      </c>
      <c r="B41" s="91"/>
      <c r="C41" s="61"/>
      <c r="D41" s="61"/>
      <c r="E41" s="151"/>
      <c r="F41" s="152"/>
      <c r="G41" s="61"/>
      <c r="H41" s="153"/>
      <c r="I41" s="154"/>
      <c r="J41" s="61"/>
      <c r="K41" s="153"/>
      <c r="L41" s="148"/>
    </row>
    <row r="42" spans="1:12" ht="13.35" customHeight="1" x14ac:dyDescent="0.25">
      <c r="A42" s="147" t="s">
        <v>85</v>
      </c>
      <c r="B42" s="91"/>
      <c r="C42" s="61"/>
      <c r="D42" s="61"/>
      <c r="E42" s="151"/>
      <c r="F42" s="152"/>
      <c r="G42" s="61"/>
      <c r="H42" s="153"/>
      <c r="I42" s="154"/>
      <c r="J42" s="61"/>
      <c r="K42" s="153"/>
    </row>
    <row r="43" spans="1:12" ht="13.35" customHeight="1" x14ac:dyDescent="0.25">
      <c r="A43" s="147" t="s">
        <v>56</v>
      </c>
      <c r="B43" s="91"/>
      <c r="C43" s="61"/>
      <c r="D43" s="61"/>
      <c r="E43" s="151"/>
      <c r="F43" s="152"/>
      <c r="G43" s="61"/>
      <c r="H43" s="153"/>
      <c r="I43" s="154"/>
      <c r="J43" s="61"/>
      <c r="K43" s="153"/>
    </row>
    <row r="44" spans="1:12" ht="13.35" customHeight="1" x14ac:dyDescent="0.25">
      <c r="A44" s="142" t="s">
        <v>86</v>
      </c>
      <c r="B44" s="91"/>
      <c r="C44" s="44">
        <f>SUM(C45:C51)</f>
        <v>0</v>
      </c>
      <c r="D44" s="44">
        <f t="shared" ref="D44:K44" si="6">SUM(D45:D51)</f>
        <v>0</v>
      </c>
      <c r="E44" s="149">
        <f t="shared" si="6"/>
        <v>0</v>
      </c>
      <c r="F44" s="140">
        <f t="shared" si="6"/>
        <v>0</v>
      </c>
      <c r="G44" s="44">
        <f t="shared" si="6"/>
        <v>0</v>
      </c>
      <c r="H44" s="141">
        <f t="shared" si="6"/>
        <v>0</v>
      </c>
      <c r="I44" s="150">
        <f t="shared" si="6"/>
        <v>0</v>
      </c>
      <c r="J44" s="44">
        <f t="shared" si="6"/>
        <v>0</v>
      </c>
      <c r="K44" s="141">
        <f t="shared" si="6"/>
        <v>0</v>
      </c>
    </row>
    <row r="45" spans="1:12" ht="13.35" customHeight="1" x14ac:dyDescent="0.25">
      <c r="A45" s="147" t="s">
        <v>87</v>
      </c>
      <c r="B45" s="91"/>
      <c r="C45" s="61"/>
      <c r="D45" s="61"/>
      <c r="E45" s="151"/>
      <c r="F45" s="152"/>
      <c r="G45" s="61"/>
      <c r="H45" s="153"/>
      <c r="I45" s="154"/>
      <c r="J45" s="61"/>
      <c r="K45" s="153"/>
    </row>
    <row r="46" spans="1:12" ht="13.35" customHeight="1" x14ac:dyDescent="0.25">
      <c r="A46" s="147" t="s">
        <v>88</v>
      </c>
      <c r="B46" s="91"/>
      <c r="C46" s="61"/>
      <c r="D46" s="61"/>
      <c r="E46" s="151"/>
      <c r="F46" s="152"/>
      <c r="G46" s="61"/>
      <c r="H46" s="153"/>
      <c r="I46" s="154"/>
      <c r="J46" s="61"/>
      <c r="K46" s="153"/>
    </row>
    <row r="47" spans="1:12" ht="13.35" customHeight="1" x14ac:dyDescent="0.25">
      <c r="A47" s="147" t="s">
        <v>89</v>
      </c>
      <c r="B47" s="91"/>
      <c r="C47" s="61"/>
      <c r="D47" s="61"/>
      <c r="E47" s="151"/>
      <c r="F47" s="152"/>
      <c r="G47" s="61"/>
      <c r="H47" s="153"/>
      <c r="I47" s="154"/>
      <c r="J47" s="61"/>
      <c r="K47" s="153"/>
    </row>
    <row r="48" spans="1:12" ht="13.35" customHeight="1" x14ac:dyDescent="0.25">
      <c r="A48" s="147" t="s">
        <v>90</v>
      </c>
      <c r="B48" s="91"/>
      <c r="C48" s="61"/>
      <c r="D48" s="61"/>
      <c r="E48" s="151"/>
      <c r="F48" s="152"/>
      <c r="G48" s="61"/>
      <c r="H48" s="153"/>
      <c r="I48" s="154"/>
      <c r="J48" s="61"/>
      <c r="K48" s="153"/>
      <c r="L48" s="148"/>
    </row>
    <row r="49" spans="1:12" ht="13.35" customHeight="1" x14ac:dyDescent="0.25">
      <c r="A49" s="147" t="s">
        <v>91</v>
      </c>
      <c r="B49" s="91"/>
      <c r="C49" s="61"/>
      <c r="D49" s="61"/>
      <c r="E49" s="151"/>
      <c r="F49" s="152"/>
      <c r="G49" s="61"/>
      <c r="H49" s="153"/>
      <c r="I49" s="154"/>
      <c r="J49" s="61"/>
      <c r="K49" s="153"/>
    </row>
    <row r="50" spans="1:12" ht="13.35" customHeight="1" x14ac:dyDescent="0.25">
      <c r="A50" s="147" t="s">
        <v>92</v>
      </c>
      <c r="B50" s="91"/>
      <c r="C50" s="61"/>
      <c r="D50" s="61"/>
      <c r="E50" s="151"/>
      <c r="F50" s="152"/>
      <c r="G50" s="61"/>
      <c r="H50" s="153"/>
      <c r="I50" s="154"/>
      <c r="J50" s="61"/>
      <c r="K50" s="153"/>
    </row>
    <row r="51" spans="1:12" ht="13.35" customHeight="1" x14ac:dyDescent="0.25">
      <c r="A51" s="147" t="s">
        <v>56</v>
      </c>
      <c r="B51" s="91"/>
      <c r="C51" s="61"/>
      <c r="D51" s="61"/>
      <c r="E51" s="151"/>
      <c r="F51" s="152"/>
      <c r="G51" s="61"/>
      <c r="H51" s="153"/>
      <c r="I51" s="154"/>
      <c r="J51" s="61"/>
      <c r="K51" s="153"/>
    </row>
    <row r="52" spans="1:12" ht="13.35" customHeight="1" x14ac:dyDescent="0.25">
      <c r="A52" s="142" t="s">
        <v>93</v>
      </c>
      <c r="B52" s="91"/>
      <c r="C52" s="44">
        <f t="shared" ref="C52:K52" si="7">SUM(C53:C61)</f>
        <v>0</v>
      </c>
      <c r="D52" s="44">
        <f t="shared" si="7"/>
        <v>0</v>
      </c>
      <c r="E52" s="149">
        <f t="shared" si="7"/>
        <v>0</v>
      </c>
      <c r="F52" s="140">
        <f t="shared" si="7"/>
        <v>0</v>
      </c>
      <c r="G52" s="44">
        <f t="shared" si="7"/>
        <v>0</v>
      </c>
      <c r="H52" s="141">
        <f t="shared" si="7"/>
        <v>0</v>
      </c>
      <c r="I52" s="150">
        <f t="shared" si="7"/>
        <v>0</v>
      </c>
      <c r="J52" s="44">
        <f t="shared" si="7"/>
        <v>0</v>
      </c>
      <c r="K52" s="141">
        <f t="shared" si="7"/>
        <v>0</v>
      </c>
      <c r="L52" s="148"/>
    </row>
    <row r="53" spans="1:12" ht="13.35" customHeight="1" x14ac:dyDescent="0.25">
      <c r="A53" s="147" t="s">
        <v>94</v>
      </c>
      <c r="B53" s="91"/>
      <c r="C53" s="61"/>
      <c r="D53" s="61"/>
      <c r="E53" s="151"/>
      <c r="F53" s="152"/>
      <c r="G53" s="61"/>
      <c r="H53" s="153"/>
      <c r="I53" s="154"/>
      <c r="J53" s="61"/>
      <c r="K53" s="153"/>
    </row>
    <row r="54" spans="1:12" ht="13.35" customHeight="1" x14ac:dyDescent="0.25">
      <c r="A54" s="147" t="s">
        <v>95</v>
      </c>
      <c r="B54" s="91"/>
      <c r="C54" s="61"/>
      <c r="D54" s="61"/>
      <c r="E54" s="151"/>
      <c r="F54" s="152"/>
      <c r="G54" s="61"/>
      <c r="H54" s="153"/>
      <c r="I54" s="154"/>
      <c r="J54" s="61"/>
      <c r="K54" s="153"/>
      <c r="L54" s="148"/>
    </row>
    <row r="55" spans="1:12" ht="13.35" customHeight="1" x14ac:dyDescent="0.25">
      <c r="A55" s="147" t="s">
        <v>96</v>
      </c>
      <c r="B55" s="91"/>
      <c r="C55" s="61"/>
      <c r="D55" s="61"/>
      <c r="E55" s="151"/>
      <c r="F55" s="152"/>
      <c r="G55" s="61"/>
      <c r="H55" s="153"/>
      <c r="I55" s="154"/>
      <c r="J55" s="61"/>
      <c r="K55" s="153"/>
      <c r="L55" s="148"/>
    </row>
    <row r="56" spans="1:12" ht="13.35" customHeight="1" x14ac:dyDescent="0.25">
      <c r="A56" s="147" t="s">
        <v>58</v>
      </c>
      <c r="B56" s="91"/>
      <c r="C56" s="61"/>
      <c r="D56" s="61"/>
      <c r="E56" s="151"/>
      <c r="F56" s="152"/>
      <c r="G56" s="61"/>
      <c r="H56" s="153"/>
      <c r="I56" s="154"/>
      <c r="J56" s="61"/>
      <c r="K56" s="153"/>
      <c r="L56" s="148"/>
    </row>
    <row r="57" spans="1:12" ht="13.35" customHeight="1" x14ac:dyDescent="0.25">
      <c r="A57" s="147" t="s">
        <v>59</v>
      </c>
      <c r="B57" s="91"/>
      <c r="C57" s="61"/>
      <c r="D57" s="61"/>
      <c r="E57" s="151"/>
      <c r="F57" s="152"/>
      <c r="G57" s="61"/>
      <c r="H57" s="153"/>
      <c r="I57" s="154"/>
      <c r="J57" s="61"/>
      <c r="K57" s="153"/>
      <c r="L57" s="148"/>
    </row>
    <row r="58" spans="1:12" ht="13.35" customHeight="1" x14ac:dyDescent="0.25">
      <c r="A58" s="147" t="s">
        <v>60</v>
      </c>
      <c r="B58" s="91"/>
      <c r="C58" s="61"/>
      <c r="D58" s="61"/>
      <c r="E58" s="151"/>
      <c r="F58" s="152"/>
      <c r="G58" s="61"/>
      <c r="H58" s="153"/>
      <c r="I58" s="154"/>
      <c r="J58" s="61"/>
      <c r="K58" s="153"/>
    </row>
    <row r="59" spans="1:12" ht="13.35" customHeight="1" x14ac:dyDescent="0.25">
      <c r="A59" s="147" t="s">
        <v>66</v>
      </c>
      <c r="B59" s="91"/>
      <c r="C59" s="61"/>
      <c r="D59" s="61"/>
      <c r="E59" s="151"/>
      <c r="F59" s="152"/>
      <c r="G59" s="61"/>
      <c r="H59" s="153"/>
      <c r="I59" s="154"/>
      <c r="J59" s="61"/>
      <c r="K59" s="153"/>
      <c r="L59" s="148"/>
    </row>
    <row r="60" spans="1:12" ht="13.35" customHeight="1" x14ac:dyDescent="0.25">
      <c r="A60" s="147" t="s">
        <v>69</v>
      </c>
      <c r="B60" s="91"/>
      <c r="C60" s="61"/>
      <c r="D60" s="61"/>
      <c r="E60" s="151"/>
      <c r="F60" s="152"/>
      <c r="G60" s="61"/>
      <c r="H60" s="153"/>
      <c r="I60" s="154"/>
      <c r="J60" s="61"/>
      <c r="K60" s="153"/>
      <c r="L60" s="148"/>
    </row>
    <row r="61" spans="1:12" ht="13.35" customHeight="1" x14ac:dyDescent="0.25">
      <c r="A61" s="147" t="s">
        <v>56</v>
      </c>
      <c r="B61" s="91"/>
      <c r="C61" s="61"/>
      <c r="D61" s="61"/>
      <c r="E61" s="151"/>
      <c r="F61" s="152"/>
      <c r="G61" s="61"/>
      <c r="H61" s="153"/>
      <c r="I61" s="154"/>
      <c r="J61" s="61"/>
      <c r="K61" s="153"/>
      <c r="L61" s="148"/>
    </row>
    <row r="62" spans="1:12" ht="13.35" customHeight="1" x14ac:dyDescent="0.25">
      <c r="A62" s="142" t="s">
        <v>97</v>
      </c>
      <c r="B62" s="91"/>
      <c r="C62" s="44">
        <f>SUM(C63:C67)</f>
        <v>0</v>
      </c>
      <c r="D62" s="44">
        <f t="shared" ref="D62:K62" si="8">SUM(D63:D67)</f>
        <v>0</v>
      </c>
      <c r="E62" s="149">
        <f t="shared" si="8"/>
        <v>0</v>
      </c>
      <c r="F62" s="140">
        <f t="shared" si="8"/>
        <v>0</v>
      </c>
      <c r="G62" s="44">
        <f t="shared" si="8"/>
        <v>0</v>
      </c>
      <c r="H62" s="141">
        <f t="shared" si="8"/>
        <v>0</v>
      </c>
      <c r="I62" s="150">
        <f t="shared" si="8"/>
        <v>0</v>
      </c>
      <c r="J62" s="44">
        <f t="shared" si="8"/>
        <v>0</v>
      </c>
      <c r="K62" s="141">
        <f t="shared" si="8"/>
        <v>0</v>
      </c>
      <c r="L62" s="148"/>
    </row>
    <row r="63" spans="1:12" ht="13.35" customHeight="1" x14ac:dyDescent="0.25">
      <c r="A63" s="147" t="s">
        <v>98</v>
      </c>
      <c r="B63" s="91"/>
      <c r="C63" s="61"/>
      <c r="D63" s="61"/>
      <c r="E63" s="151"/>
      <c r="F63" s="152"/>
      <c r="G63" s="61"/>
      <c r="H63" s="153"/>
      <c r="I63" s="154"/>
      <c r="J63" s="61"/>
      <c r="K63" s="153"/>
      <c r="L63" s="148"/>
    </row>
    <row r="64" spans="1:12" ht="13.35" customHeight="1" x14ac:dyDescent="0.25">
      <c r="A64" s="147" t="s">
        <v>99</v>
      </c>
      <c r="B64" s="91"/>
      <c r="C64" s="61"/>
      <c r="D64" s="61"/>
      <c r="E64" s="151"/>
      <c r="F64" s="152"/>
      <c r="G64" s="61"/>
      <c r="H64" s="153"/>
      <c r="I64" s="154"/>
      <c r="J64" s="61"/>
      <c r="K64" s="153"/>
    </row>
    <row r="65" spans="1:11" ht="13.35" customHeight="1" x14ac:dyDescent="0.25">
      <c r="A65" s="147" t="s">
        <v>100</v>
      </c>
      <c r="B65" s="91"/>
      <c r="C65" s="61"/>
      <c r="D65" s="61"/>
      <c r="E65" s="151"/>
      <c r="F65" s="152"/>
      <c r="G65" s="61"/>
      <c r="H65" s="153"/>
      <c r="I65" s="154"/>
      <c r="J65" s="61"/>
      <c r="K65" s="153"/>
    </row>
    <row r="66" spans="1:11" ht="13.35" customHeight="1" x14ac:dyDescent="0.25">
      <c r="A66" s="147" t="s">
        <v>101</v>
      </c>
      <c r="B66" s="91"/>
      <c r="C66" s="61"/>
      <c r="D66" s="61"/>
      <c r="E66" s="151"/>
      <c r="F66" s="152"/>
      <c r="G66" s="61"/>
      <c r="H66" s="153"/>
      <c r="I66" s="154"/>
      <c r="J66" s="61"/>
      <c r="K66" s="153"/>
    </row>
    <row r="67" spans="1:11" ht="13.35" customHeight="1" x14ac:dyDescent="0.25">
      <c r="A67" s="147" t="s">
        <v>56</v>
      </c>
      <c r="B67" s="91"/>
      <c r="C67" s="61"/>
      <c r="D67" s="61"/>
      <c r="E67" s="151"/>
      <c r="F67" s="152"/>
      <c r="G67" s="61"/>
      <c r="H67" s="153"/>
      <c r="I67" s="154"/>
      <c r="J67" s="61"/>
      <c r="K67" s="153"/>
    </row>
    <row r="68" spans="1:11" ht="13.35" customHeight="1" x14ac:dyDescent="0.25">
      <c r="A68" s="142" t="s">
        <v>102</v>
      </c>
      <c r="B68" s="91"/>
      <c r="C68" s="44">
        <f>SUM(C69:C72)</f>
        <v>0</v>
      </c>
      <c r="D68" s="44">
        <f t="shared" ref="D68:K68" si="9">SUM(D69:D72)</f>
        <v>0</v>
      </c>
      <c r="E68" s="44">
        <f t="shared" si="9"/>
        <v>0</v>
      </c>
      <c r="F68" s="140">
        <f t="shared" si="9"/>
        <v>0</v>
      </c>
      <c r="G68" s="44">
        <f t="shared" si="9"/>
        <v>0</v>
      </c>
      <c r="H68" s="141">
        <f t="shared" si="9"/>
        <v>0</v>
      </c>
      <c r="I68" s="150">
        <f t="shared" si="9"/>
        <v>0</v>
      </c>
      <c r="J68" s="44">
        <f t="shared" si="9"/>
        <v>0</v>
      </c>
      <c r="K68" s="141">
        <f t="shared" si="9"/>
        <v>0</v>
      </c>
    </row>
    <row r="69" spans="1:11" ht="13.35" customHeight="1" x14ac:dyDescent="0.25">
      <c r="A69" s="147" t="s">
        <v>103</v>
      </c>
      <c r="B69" s="91"/>
      <c r="C69" s="61"/>
      <c r="D69" s="61"/>
      <c r="E69" s="62"/>
      <c r="F69" s="63"/>
      <c r="G69" s="61"/>
      <c r="H69" s="62"/>
      <c r="I69" s="63"/>
      <c r="J69" s="61"/>
      <c r="K69" s="153"/>
    </row>
    <row r="70" spans="1:11" ht="13.35" customHeight="1" x14ac:dyDescent="0.25">
      <c r="A70" s="147" t="s">
        <v>104</v>
      </c>
      <c r="B70" s="91"/>
      <c r="C70" s="61"/>
      <c r="D70" s="61"/>
      <c r="E70" s="64"/>
      <c r="F70" s="63"/>
      <c r="G70" s="61"/>
      <c r="H70" s="62"/>
      <c r="I70" s="63"/>
      <c r="J70" s="61"/>
      <c r="K70" s="153"/>
    </row>
    <row r="71" spans="1:11" ht="13.35" customHeight="1" x14ac:dyDescent="0.25">
      <c r="A71" s="147" t="s">
        <v>105</v>
      </c>
      <c r="B71" s="91"/>
      <c r="C71" s="61"/>
      <c r="D71" s="61"/>
      <c r="E71" s="64"/>
      <c r="F71" s="63"/>
      <c r="G71" s="61"/>
      <c r="H71" s="62"/>
      <c r="I71" s="63"/>
      <c r="J71" s="61"/>
      <c r="K71" s="64"/>
    </row>
    <row r="72" spans="1:11" ht="13.35" customHeight="1" x14ac:dyDescent="0.25">
      <c r="A72" s="147" t="s">
        <v>56</v>
      </c>
      <c r="B72" s="91"/>
      <c r="C72" s="61"/>
      <c r="D72" s="61"/>
      <c r="E72" s="64"/>
      <c r="F72" s="63"/>
      <c r="G72" s="61"/>
      <c r="H72" s="62"/>
      <c r="I72" s="63"/>
      <c r="J72" s="61"/>
      <c r="K72" s="64"/>
    </row>
    <row r="73" spans="1:11" ht="5.0999999999999996" customHeight="1" x14ac:dyDescent="0.25">
      <c r="A73" s="109"/>
      <c r="B73" s="91"/>
      <c r="C73" s="44"/>
      <c r="D73" s="44"/>
      <c r="E73" s="47"/>
      <c r="F73" s="46"/>
      <c r="G73" s="44"/>
      <c r="H73" s="45"/>
      <c r="I73" s="46"/>
      <c r="J73" s="44"/>
      <c r="K73" s="47"/>
    </row>
    <row r="74" spans="1:11" ht="13.35" customHeight="1" x14ac:dyDescent="0.25">
      <c r="A74" s="93" t="s">
        <v>106</v>
      </c>
      <c r="B74" s="91"/>
      <c r="C74" s="114">
        <f>C75+C98</f>
        <v>0</v>
      </c>
      <c r="D74" s="114">
        <f t="shared" ref="D74:K74" si="10">D75+D98</f>
        <v>0</v>
      </c>
      <c r="E74" s="117">
        <f t="shared" si="10"/>
        <v>0</v>
      </c>
      <c r="F74" s="116">
        <f t="shared" si="10"/>
        <v>0</v>
      </c>
      <c r="G74" s="114">
        <f t="shared" si="10"/>
        <v>0</v>
      </c>
      <c r="H74" s="115">
        <f t="shared" si="10"/>
        <v>0</v>
      </c>
      <c r="I74" s="116">
        <f t="shared" si="10"/>
        <v>0</v>
      </c>
      <c r="J74" s="114">
        <f t="shared" si="10"/>
        <v>0</v>
      </c>
      <c r="K74" s="117">
        <f t="shared" si="10"/>
        <v>0</v>
      </c>
    </row>
    <row r="75" spans="1:11" ht="13.35" customHeight="1" x14ac:dyDescent="0.25">
      <c r="A75" s="142" t="s">
        <v>107</v>
      </c>
      <c r="B75" s="91"/>
      <c r="C75" s="110">
        <f>SUM(C76:C97)</f>
        <v>0</v>
      </c>
      <c r="D75" s="110">
        <f t="shared" ref="D75:K75" si="11">SUM(D76:D97)</f>
        <v>0</v>
      </c>
      <c r="E75" s="143">
        <f t="shared" si="11"/>
        <v>0</v>
      </c>
      <c r="F75" s="144">
        <f t="shared" si="11"/>
        <v>0</v>
      </c>
      <c r="G75" s="110">
        <f t="shared" si="11"/>
        <v>0</v>
      </c>
      <c r="H75" s="145">
        <f t="shared" si="11"/>
        <v>0</v>
      </c>
      <c r="I75" s="144">
        <f t="shared" si="11"/>
        <v>0</v>
      </c>
      <c r="J75" s="110">
        <f t="shared" si="11"/>
        <v>0</v>
      </c>
      <c r="K75" s="145">
        <f t="shared" si="11"/>
        <v>0</v>
      </c>
    </row>
    <row r="76" spans="1:11" ht="13.35" customHeight="1" x14ac:dyDescent="0.25">
      <c r="A76" s="147" t="s">
        <v>108</v>
      </c>
      <c r="B76" s="91"/>
      <c r="C76" s="61"/>
      <c r="D76" s="61"/>
      <c r="E76" s="64"/>
      <c r="F76" s="63"/>
      <c r="G76" s="61"/>
      <c r="H76" s="62"/>
      <c r="I76" s="63"/>
      <c r="J76" s="61"/>
      <c r="K76" s="64"/>
    </row>
    <row r="77" spans="1:11" ht="13.35" customHeight="1" x14ac:dyDescent="0.25">
      <c r="A77" s="147" t="s">
        <v>109</v>
      </c>
      <c r="B77" s="91"/>
      <c r="C77" s="61"/>
      <c r="D77" s="61"/>
      <c r="E77" s="64"/>
      <c r="F77" s="63"/>
      <c r="G77" s="61"/>
      <c r="H77" s="62"/>
      <c r="I77" s="63"/>
      <c r="J77" s="61"/>
      <c r="K77" s="64"/>
    </row>
    <row r="78" spans="1:11" ht="13.35" customHeight="1" x14ac:dyDescent="0.25">
      <c r="A78" s="147" t="s">
        <v>110</v>
      </c>
      <c r="B78" s="91"/>
      <c r="C78" s="61"/>
      <c r="D78" s="61"/>
      <c r="E78" s="64"/>
      <c r="F78" s="63"/>
      <c r="G78" s="61"/>
      <c r="H78" s="62"/>
      <c r="I78" s="63"/>
      <c r="J78" s="61"/>
      <c r="K78" s="64"/>
    </row>
    <row r="79" spans="1:11" ht="13.35" customHeight="1" x14ac:dyDescent="0.25">
      <c r="A79" s="147" t="s">
        <v>111</v>
      </c>
      <c r="B79" s="91"/>
      <c r="C79" s="61"/>
      <c r="D79" s="61"/>
      <c r="E79" s="64"/>
      <c r="F79" s="63"/>
      <c r="G79" s="61"/>
      <c r="H79" s="62"/>
      <c r="I79" s="63"/>
      <c r="J79" s="61"/>
      <c r="K79" s="64"/>
    </row>
    <row r="80" spans="1:11" ht="13.35" customHeight="1" x14ac:dyDescent="0.25">
      <c r="A80" s="147" t="s">
        <v>112</v>
      </c>
      <c r="B80" s="91"/>
      <c r="C80" s="61"/>
      <c r="D80" s="61"/>
      <c r="E80" s="64"/>
      <c r="F80" s="63"/>
      <c r="G80" s="61"/>
      <c r="H80" s="62"/>
      <c r="I80" s="63"/>
      <c r="J80" s="61"/>
      <c r="K80" s="64"/>
    </row>
    <row r="81" spans="1:12" ht="13.35" customHeight="1" x14ac:dyDescent="0.25">
      <c r="A81" s="147" t="s">
        <v>113</v>
      </c>
      <c r="B81" s="91"/>
      <c r="C81" s="61"/>
      <c r="D81" s="61"/>
      <c r="E81" s="64"/>
      <c r="F81" s="63"/>
      <c r="G81" s="61"/>
      <c r="H81" s="62"/>
      <c r="I81" s="63"/>
      <c r="J81" s="61"/>
      <c r="K81" s="64"/>
    </row>
    <row r="82" spans="1:12" ht="13.35" customHeight="1" x14ac:dyDescent="0.25">
      <c r="A82" s="147" t="s">
        <v>114</v>
      </c>
      <c r="B82" s="91"/>
      <c r="C82" s="61"/>
      <c r="D82" s="61"/>
      <c r="E82" s="64"/>
      <c r="F82" s="63"/>
      <c r="G82" s="61"/>
      <c r="H82" s="62"/>
      <c r="I82" s="63"/>
      <c r="J82" s="61"/>
      <c r="K82" s="64"/>
    </row>
    <row r="83" spans="1:12" ht="13.35" customHeight="1" x14ac:dyDescent="0.25">
      <c r="A83" s="147" t="s">
        <v>115</v>
      </c>
      <c r="B83" s="91"/>
      <c r="C83" s="61"/>
      <c r="D83" s="61"/>
      <c r="E83" s="64"/>
      <c r="F83" s="63"/>
      <c r="G83" s="61"/>
      <c r="H83" s="62"/>
      <c r="I83" s="63"/>
      <c r="J83" s="61"/>
      <c r="K83" s="64"/>
    </row>
    <row r="84" spans="1:12" ht="13.35" customHeight="1" x14ac:dyDescent="0.25">
      <c r="A84" s="147" t="s">
        <v>116</v>
      </c>
      <c r="B84" s="91"/>
      <c r="C84" s="61"/>
      <c r="D84" s="61"/>
      <c r="E84" s="64"/>
      <c r="F84" s="63"/>
      <c r="G84" s="61"/>
      <c r="H84" s="62"/>
      <c r="I84" s="63"/>
      <c r="J84" s="61"/>
      <c r="K84" s="64"/>
      <c r="L84" s="45"/>
    </row>
    <row r="85" spans="1:12" ht="13.35" customHeight="1" x14ac:dyDescent="0.25">
      <c r="A85" s="147" t="s">
        <v>117</v>
      </c>
      <c r="B85" s="91"/>
      <c r="C85" s="61"/>
      <c r="D85" s="61"/>
      <c r="E85" s="64"/>
      <c r="F85" s="63"/>
      <c r="G85" s="61"/>
      <c r="H85" s="62"/>
      <c r="I85" s="63"/>
      <c r="J85" s="61"/>
      <c r="K85" s="64"/>
    </row>
    <row r="86" spans="1:12" ht="13.35" customHeight="1" x14ac:dyDescent="0.25">
      <c r="A86" s="147" t="s">
        <v>118</v>
      </c>
      <c r="B86" s="91"/>
      <c r="C86" s="61"/>
      <c r="D86" s="61"/>
      <c r="E86" s="64"/>
      <c r="F86" s="63"/>
      <c r="G86" s="61"/>
      <c r="H86" s="62"/>
      <c r="I86" s="63"/>
      <c r="J86" s="61"/>
      <c r="K86" s="64"/>
    </row>
    <row r="87" spans="1:12" ht="13.35" customHeight="1" x14ac:dyDescent="0.25">
      <c r="A87" s="147" t="s">
        <v>119</v>
      </c>
      <c r="B87" s="91"/>
      <c r="C87" s="61"/>
      <c r="D87" s="61"/>
      <c r="E87" s="64"/>
      <c r="F87" s="63"/>
      <c r="G87" s="61"/>
      <c r="H87" s="62"/>
      <c r="I87" s="63"/>
      <c r="J87" s="61"/>
      <c r="K87" s="64"/>
    </row>
    <row r="88" spans="1:12" ht="13.35" customHeight="1" x14ac:dyDescent="0.25">
      <c r="A88" s="147" t="s">
        <v>120</v>
      </c>
      <c r="B88" s="91"/>
      <c r="C88" s="61"/>
      <c r="D88" s="61"/>
      <c r="E88" s="64"/>
      <c r="F88" s="63"/>
      <c r="G88" s="61"/>
      <c r="H88" s="62"/>
      <c r="I88" s="63"/>
      <c r="J88" s="61"/>
      <c r="K88" s="64"/>
    </row>
    <row r="89" spans="1:12" ht="13.35" customHeight="1" x14ac:dyDescent="0.25">
      <c r="A89" s="147" t="s">
        <v>121</v>
      </c>
      <c r="B89" s="91"/>
      <c r="C89" s="61"/>
      <c r="D89" s="61"/>
      <c r="E89" s="64"/>
      <c r="F89" s="63"/>
      <c r="G89" s="61"/>
      <c r="H89" s="62"/>
      <c r="I89" s="63"/>
      <c r="J89" s="61"/>
      <c r="K89" s="64"/>
    </row>
    <row r="90" spans="1:12" ht="13.35" customHeight="1" x14ac:dyDescent="0.25">
      <c r="A90" s="147" t="s">
        <v>122</v>
      </c>
      <c r="B90" s="91"/>
      <c r="C90" s="61"/>
      <c r="D90" s="61"/>
      <c r="E90" s="64"/>
      <c r="F90" s="63"/>
      <c r="G90" s="61"/>
      <c r="H90" s="62"/>
      <c r="I90" s="63"/>
      <c r="J90" s="61"/>
      <c r="K90" s="64"/>
    </row>
    <row r="91" spans="1:12" ht="13.35" customHeight="1" x14ac:dyDescent="0.25">
      <c r="A91" s="147" t="s">
        <v>123</v>
      </c>
      <c r="B91" s="91"/>
      <c r="C91" s="61"/>
      <c r="D91" s="61"/>
      <c r="E91" s="64"/>
      <c r="F91" s="63"/>
      <c r="G91" s="61"/>
      <c r="H91" s="62"/>
      <c r="I91" s="63"/>
      <c r="J91" s="61"/>
      <c r="K91" s="64"/>
    </row>
    <row r="92" spans="1:12" ht="13.35" customHeight="1" x14ac:dyDescent="0.25">
      <c r="A92" s="147" t="s">
        <v>124</v>
      </c>
      <c r="B92" s="91"/>
      <c r="C92" s="61"/>
      <c r="D92" s="61"/>
      <c r="E92" s="64"/>
      <c r="F92" s="63"/>
      <c r="G92" s="61"/>
      <c r="H92" s="62"/>
      <c r="I92" s="63"/>
      <c r="J92" s="61"/>
      <c r="K92" s="64"/>
    </row>
    <row r="93" spans="1:12" ht="13.35" customHeight="1" x14ac:dyDescent="0.25">
      <c r="A93" s="147" t="s">
        <v>125</v>
      </c>
      <c r="B93" s="91"/>
      <c r="C93" s="61"/>
      <c r="D93" s="61"/>
      <c r="E93" s="64"/>
      <c r="F93" s="63"/>
      <c r="G93" s="61"/>
      <c r="H93" s="62"/>
      <c r="I93" s="63"/>
      <c r="J93" s="61"/>
      <c r="K93" s="64"/>
    </row>
    <row r="94" spans="1:12" ht="13.35" customHeight="1" x14ac:dyDescent="0.25">
      <c r="A94" s="147" t="s">
        <v>126</v>
      </c>
      <c r="B94" s="91"/>
      <c r="C94" s="61"/>
      <c r="D94" s="61"/>
      <c r="E94" s="64"/>
      <c r="F94" s="63"/>
      <c r="G94" s="61"/>
      <c r="H94" s="62"/>
      <c r="I94" s="63"/>
      <c r="J94" s="61"/>
      <c r="K94" s="64"/>
    </row>
    <row r="95" spans="1:12" ht="13.35" customHeight="1" x14ac:dyDescent="0.25">
      <c r="A95" s="147" t="s">
        <v>127</v>
      </c>
      <c r="B95" s="91"/>
      <c r="C95" s="61"/>
      <c r="D95" s="61"/>
      <c r="E95" s="64"/>
      <c r="F95" s="63"/>
      <c r="G95" s="61"/>
      <c r="H95" s="62"/>
      <c r="I95" s="63"/>
      <c r="J95" s="61"/>
      <c r="K95" s="64"/>
    </row>
    <row r="96" spans="1:12" ht="13.35" customHeight="1" x14ac:dyDescent="0.25">
      <c r="A96" s="147" t="s">
        <v>128</v>
      </c>
      <c r="B96" s="91"/>
      <c r="C96" s="61"/>
      <c r="D96" s="61"/>
      <c r="E96" s="64"/>
      <c r="F96" s="63"/>
      <c r="G96" s="61"/>
      <c r="H96" s="62"/>
      <c r="I96" s="63"/>
      <c r="J96" s="61"/>
      <c r="K96" s="64"/>
    </row>
    <row r="97" spans="1:11" ht="13.35" customHeight="1" x14ac:dyDescent="0.25">
      <c r="A97" s="147" t="s">
        <v>56</v>
      </c>
      <c r="B97" s="91"/>
      <c r="C97" s="61"/>
      <c r="D97" s="61"/>
      <c r="E97" s="64"/>
      <c r="F97" s="63"/>
      <c r="G97" s="61"/>
      <c r="H97" s="62"/>
      <c r="I97" s="63"/>
      <c r="J97" s="61"/>
      <c r="K97" s="64"/>
    </row>
    <row r="98" spans="1:11" ht="13.35" customHeight="1" x14ac:dyDescent="0.25">
      <c r="A98" s="142" t="s">
        <v>129</v>
      </c>
      <c r="B98" s="91"/>
      <c r="C98" s="44">
        <f>SUM(C99:C101)</f>
        <v>0</v>
      </c>
      <c r="D98" s="44">
        <f t="shared" ref="D98:K98" si="12">SUM(D99:D101)</f>
        <v>0</v>
      </c>
      <c r="E98" s="44">
        <f t="shared" si="12"/>
        <v>0</v>
      </c>
      <c r="F98" s="140">
        <f t="shared" si="12"/>
        <v>0</v>
      </c>
      <c r="G98" s="44">
        <f t="shared" si="12"/>
        <v>0</v>
      </c>
      <c r="H98" s="141">
        <f t="shared" si="12"/>
        <v>0</v>
      </c>
      <c r="I98" s="150">
        <f t="shared" si="12"/>
        <v>0</v>
      </c>
      <c r="J98" s="44">
        <f t="shared" si="12"/>
        <v>0</v>
      </c>
      <c r="K98" s="141">
        <f t="shared" si="12"/>
        <v>0</v>
      </c>
    </row>
    <row r="99" spans="1:11" ht="13.35" customHeight="1" x14ac:dyDescent="0.25">
      <c r="A99" s="147" t="s">
        <v>130</v>
      </c>
      <c r="B99" s="91"/>
      <c r="C99" s="61"/>
      <c r="D99" s="61"/>
      <c r="E99" s="62"/>
      <c r="F99" s="63"/>
      <c r="G99" s="61"/>
      <c r="H99" s="62"/>
      <c r="I99" s="63"/>
      <c r="J99" s="61"/>
      <c r="K99" s="153"/>
    </row>
    <row r="100" spans="1:11" ht="13.35" customHeight="1" x14ac:dyDescent="0.25">
      <c r="A100" s="147" t="s">
        <v>131</v>
      </c>
      <c r="B100" s="91"/>
      <c r="C100" s="61"/>
      <c r="D100" s="61"/>
      <c r="E100" s="64"/>
      <c r="F100" s="63"/>
      <c r="G100" s="61"/>
      <c r="H100" s="62"/>
      <c r="I100" s="63"/>
      <c r="J100" s="61"/>
      <c r="K100" s="153"/>
    </row>
    <row r="101" spans="1:11" ht="13.35" customHeight="1" x14ac:dyDescent="0.25">
      <c r="A101" s="147" t="s">
        <v>56</v>
      </c>
      <c r="B101" s="91"/>
      <c r="C101" s="61"/>
      <c r="D101" s="61"/>
      <c r="E101" s="64"/>
      <c r="F101" s="63"/>
      <c r="G101" s="61"/>
      <c r="H101" s="62"/>
      <c r="I101" s="63"/>
      <c r="J101" s="61"/>
      <c r="K101" s="64"/>
    </row>
    <row r="102" spans="1:11" ht="5.0999999999999996" customHeight="1" x14ac:dyDescent="0.25">
      <c r="A102" s="109"/>
      <c r="B102" s="91"/>
      <c r="C102" s="44"/>
      <c r="D102" s="44"/>
      <c r="E102" s="47"/>
      <c r="F102" s="46"/>
      <c r="G102" s="44"/>
      <c r="H102" s="45"/>
      <c r="I102" s="46"/>
      <c r="J102" s="44"/>
      <c r="K102" s="47"/>
    </row>
    <row r="103" spans="1:11" ht="13.35" customHeight="1" x14ac:dyDescent="0.25">
      <c r="A103" s="93" t="s">
        <v>132</v>
      </c>
      <c r="B103" s="91"/>
      <c r="C103" s="44">
        <f>SUM(C104:C108)</f>
        <v>0</v>
      </c>
      <c r="D103" s="44">
        <f t="shared" ref="D103:K103" si="13">SUM(D104:D108)</f>
        <v>0</v>
      </c>
      <c r="E103" s="47">
        <f t="shared" si="13"/>
        <v>0</v>
      </c>
      <c r="F103" s="46">
        <f t="shared" si="13"/>
        <v>0</v>
      </c>
      <c r="G103" s="44">
        <f t="shared" si="13"/>
        <v>0</v>
      </c>
      <c r="H103" s="45">
        <f t="shared" si="13"/>
        <v>0</v>
      </c>
      <c r="I103" s="46">
        <f t="shared" si="13"/>
        <v>0</v>
      </c>
      <c r="J103" s="44">
        <f t="shared" si="13"/>
        <v>0</v>
      </c>
      <c r="K103" s="47">
        <f t="shared" si="13"/>
        <v>0</v>
      </c>
    </row>
    <row r="104" spans="1:11" ht="13.35" customHeight="1" x14ac:dyDescent="0.25">
      <c r="A104" s="142" t="s">
        <v>133</v>
      </c>
      <c r="B104" s="91"/>
      <c r="C104" s="155"/>
      <c r="D104" s="155"/>
      <c r="E104" s="156"/>
      <c r="F104" s="157"/>
      <c r="G104" s="155"/>
      <c r="H104" s="158"/>
      <c r="I104" s="157"/>
      <c r="J104" s="155"/>
      <c r="K104" s="156"/>
    </row>
    <row r="105" spans="1:11" ht="13.35" customHeight="1" x14ac:dyDescent="0.25">
      <c r="A105" s="142" t="s">
        <v>134</v>
      </c>
      <c r="B105" s="91"/>
      <c r="C105" s="100"/>
      <c r="D105" s="100"/>
      <c r="E105" s="103"/>
      <c r="F105" s="102"/>
      <c r="G105" s="100"/>
      <c r="H105" s="101"/>
      <c r="I105" s="102"/>
      <c r="J105" s="100"/>
      <c r="K105" s="103"/>
    </row>
    <row r="106" spans="1:11" ht="13.35" customHeight="1" x14ac:dyDescent="0.25">
      <c r="A106" s="142" t="s">
        <v>135</v>
      </c>
      <c r="B106" s="91"/>
      <c r="C106" s="100"/>
      <c r="D106" s="100"/>
      <c r="E106" s="103"/>
      <c r="F106" s="102"/>
      <c r="G106" s="100"/>
      <c r="H106" s="101"/>
      <c r="I106" s="102"/>
      <c r="J106" s="100"/>
      <c r="K106" s="103"/>
    </row>
    <row r="107" spans="1:11" ht="13.35" customHeight="1" x14ac:dyDescent="0.25">
      <c r="A107" s="142" t="s">
        <v>136</v>
      </c>
      <c r="B107" s="91"/>
      <c r="C107" s="100"/>
      <c r="D107" s="100"/>
      <c r="E107" s="103"/>
      <c r="F107" s="102"/>
      <c r="G107" s="100"/>
      <c r="H107" s="101"/>
      <c r="I107" s="102"/>
      <c r="J107" s="100"/>
      <c r="K107" s="103"/>
    </row>
    <row r="108" spans="1:11" ht="13.35" customHeight="1" x14ac:dyDescent="0.25">
      <c r="A108" s="142" t="s">
        <v>137</v>
      </c>
      <c r="B108" s="91"/>
      <c r="C108" s="100"/>
      <c r="D108" s="100"/>
      <c r="E108" s="103"/>
      <c r="F108" s="102"/>
      <c r="G108" s="100"/>
      <c r="H108" s="101"/>
      <c r="I108" s="102"/>
      <c r="J108" s="100"/>
      <c r="K108" s="103"/>
    </row>
    <row r="109" spans="1:11" ht="5.0999999999999996" customHeight="1" x14ac:dyDescent="0.25">
      <c r="A109" s="109"/>
      <c r="B109" s="91"/>
      <c r="C109" s="44"/>
      <c r="D109" s="44"/>
      <c r="E109" s="47"/>
      <c r="F109" s="46"/>
      <c r="G109" s="44"/>
      <c r="H109" s="45"/>
      <c r="I109" s="46"/>
      <c r="J109" s="44"/>
      <c r="K109" s="47"/>
    </row>
    <row r="110" spans="1:11" ht="13.35" customHeight="1" x14ac:dyDescent="0.25">
      <c r="A110" s="93" t="s">
        <v>138</v>
      </c>
      <c r="B110" s="91"/>
      <c r="C110" s="114">
        <f>+C111+C114</f>
        <v>0</v>
      </c>
      <c r="D110" s="114">
        <f t="shared" ref="D110:K110" si="14">+D111+D114</f>
        <v>0</v>
      </c>
      <c r="E110" s="117">
        <f t="shared" si="14"/>
        <v>0</v>
      </c>
      <c r="F110" s="116">
        <f t="shared" si="14"/>
        <v>0</v>
      </c>
      <c r="G110" s="114">
        <f t="shared" si="14"/>
        <v>0</v>
      </c>
      <c r="H110" s="115">
        <f t="shared" si="14"/>
        <v>0</v>
      </c>
      <c r="I110" s="116">
        <f t="shared" si="14"/>
        <v>0</v>
      </c>
      <c r="J110" s="114">
        <f t="shared" si="14"/>
        <v>0</v>
      </c>
      <c r="K110" s="117">
        <f t="shared" si="14"/>
        <v>0</v>
      </c>
    </row>
    <row r="111" spans="1:11" ht="13.35" customHeight="1" x14ac:dyDescent="0.25">
      <c r="A111" s="142" t="s">
        <v>139</v>
      </c>
      <c r="B111" s="91"/>
      <c r="C111" s="110">
        <f t="shared" ref="C111:K111" si="15">SUM(C112:C113)</f>
        <v>0</v>
      </c>
      <c r="D111" s="110">
        <f t="shared" si="15"/>
        <v>0</v>
      </c>
      <c r="E111" s="110">
        <f t="shared" si="15"/>
        <v>0</v>
      </c>
      <c r="F111" s="144">
        <f t="shared" si="15"/>
        <v>0</v>
      </c>
      <c r="G111" s="110">
        <f t="shared" si="15"/>
        <v>0</v>
      </c>
      <c r="H111" s="145">
        <f t="shared" si="15"/>
        <v>0</v>
      </c>
      <c r="I111" s="159">
        <f t="shared" si="15"/>
        <v>0</v>
      </c>
      <c r="J111" s="110">
        <f t="shared" si="15"/>
        <v>0</v>
      </c>
      <c r="K111" s="145">
        <f t="shared" si="15"/>
        <v>0</v>
      </c>
    </row>
    <row r="112" spans="1:11" ht="13.35" customHeight="1" x14ac:dyDescent="0.25">
      <c r="A112" s="147" t="s">
        <v>140</v>
      </c>
      <c r="B112" s="91"/>
      <c r="C112" s="61"/>
      <c r="D112" s="61"/>
      <c r="E112" s="62"/>
      <c r="F112" s="63"/>
      <c r="G112" s="61"/>
      <c r="H112" s="62"/>
      <c r="I112" s="63"/>
      <c r="J112" s="61"/>
      <c r="K112" s="153"/>
    </row>
    <row r="113" spans="1:11" ht="13.35" customHeight="1" x14ac:dyDescent="0.25">
      <c r="A113" s="147" t="s">
        <v>141</v>
      </c>
      <c r="B113" s="91"/>
      <c r="C113" s="61"/>
      <c r="D113" s="61"/>
      <c r="E113" s="64"/>
      <c r="F113" s="63"/>
      <c r="G113" s="61"/>
      <c r="H113" s="62"/>
      <c r="I113" s="63"/>
      <c r="J113" s="61"/>
      <c r="K113" s="153"/>
    </row>
    <row r="114" spans="1:11" ht="13.35" customHeight="1" x14ac:dyDescent="0.25">
      <c r="A114" s="142" t="s">
        <v>142</v>
      </c>
      <c r="B114" s="91"/>
      <c r="C114" s="44">
        <f>SUM(C115:C116)</f>
        <v>0</v>
      </c>
      <c r="D114" s="44">
        <f t="shared" ref="D114:K114" si="16">SUM(D115:D116)</f>
        <v>0</v>
      </c>
      <c r="E114" s="44">
        <f t="shared" si="16"/>
        <v>0</v>
      </c>
      <c r="F114" s="140">
        <f t="shared" si="16"/>
        <v>0</v>
      </c>
      <c r="G114" s="44">
        <f t="shared" si="16"/>
        <v>0</v>
      </c>
      <c r="H114" s="141">
        <f t="shared" si="16"/>
        <v>0</v>
      </c>
      <c r="I114" s="150">
        <f t="shared" si="16"/>
        <v>0</v>
      </c>
      <c r="J114" s="44">
        <f t="shared" si="16"/>
        <v>0</v>
      </c>
      <c r="K114" s="141">
        <f t="shared" si="16"/>
        <v>0</v>
      </c>
    </row>
    <row r="115" spans="1:11" ht="13.35" customHeight="1" x14ac:dyDescent="0.25">
      <c r="A115" s="147" t="s">
        <v>140</v>
      </c>
      <c r="B115" s="91"/>
      <c r="C115" s="61"/>
      <c r="D115" s="61"/>
      <c r="E115" s="62"/>
      <c r="F115" s="63"/>
      <c r="G115" s="61"/>
      <c r="H115" s="62"/>
      <c r="I115" s="63"/>
      <c r="J115" s="61"/>
      <c r="K115" s="153"/>
    </row>
    <row r="116" spans="1:11" ht="13.35" customHeight="1" x14ac:dyDescent="0.25">
      <c r="A116" s="147" t="s">
        <v>141</v>
      </c>
      <c r="B116" s="91"/>
      <c r="C116" s="61"/>
      <c r="D116" s="61"/>
      <c r="E116" s="64"/>
      <c r="F116" s="63"/>
      <c r="G116" s="61"/>
      <c r="H116" s="62"/>
      <c r="I116" s="63"/>
      <c r="J116" s="61"/>
      <c r="K116" s="153"/>
    </row>
    <row r="117" spans="1:11" ht="5.0999999999999996" customHeight="1" x14ac:dyDescent="0.25">
      <c r="A117" s="109"/>
      <c r="B117" s="91"/>
      <c r="C117" s="44"/>
      <c r="D117" s="44"/>
      <c r="E117" s="47"/>
      <c r="F117" s="46"/>
      <c r="G117" s="44"/>
      <c r="H117" s="45"/>
      <c r="I117" s="46"/>
      <c r="J117" s="44"/>
      <c r="K117" s="47"/>
    </row>
    <row r="118" spans="1:11" ht="13.35" customHeight="1" x14ac:dyDescent="0.25">
      <c r="A118" s="93" t="s">
        <v>143</v>
      </c>
      <c r="B118" s="91"/>
      <c r="C118" s="114">
        <f>+C119+C131</f>
        <v>0</v>
      </c>
      <c r="D118" s="114">
        <f t="shared" ref="D118:K118" si="17">+D119+D131</f>
        <v>0</v>
      </c>
      <c r="E118" s="117">
        <f t="shared" si="17"/>
        <v>0</v>
      </c>
      <c r="F118" s="116">
        <f t="shared" si="17"/>
        <v>0</v>
      </c>
      <c r="G118" s="114">
        <f t="shared" si="17"/>
        <v>0</v>
      </c>
      <c r="H118" s="115">
        <f t="shared" si="17"/>
        <v>0</v>
      </c>
      <c r="I118" s="116">
        <f t="shared" si="17"/>
        <v>0</v>
      </c>
      <c r="J118" s="114">
        <f t="shared" si="17"/>
        <v>0</v>
      </c>
      <c r="K118" s="117">
        <f t="shared" si="17"/>
        <v>0</v>
      </c>
    </row>
    <row r="119" spans="1:11" ht="13.35" customHeight="1" x14ac:dyDescent="0.25">
      <c r="A119" s="142" t="s">
        <v>144</v>
      </c>
      <c r="B119" s="91"/>
      <c r="C119" s="110">
        <f>SUM(C120:C130)</f>
        <v>0</v>
      </c>
      <c r="D119" s="110">
        <f t="shared" ref="D119:K119" si="18">SUM(D120:D130)</f>
        <v>0</v>
      </c>
      <c r="E119" s="110">
        <f t="shared" si="18"/>
        <v>0</v>
      </c>
      <c r="F119" s="144">
        <f t="shared" si="18"/>
        <v>0</v>
      </c>
      <c r="G119" s="110">
        <f t="shared" si="18"/>
        <v>0</v>
      </c>
      <c r="H119" s="145">
        <f t="shared" si="18"/>
        <v>0</v>
      </c>
      <c r="I119" s="159">
        <f t="shared" si="18"/>
        <v>0</v>
      </c>
      <c r="J119" s="110">
        <f t="shared" si="18"/>
        <v>0</v>
      </c>
      <c r="K119" s="145">
        <f t="shared" si="18"/>
        <v>0</v>
      </c>
    </row>
    <row r="120" spans="1:11" ht="13.35" customHeight="1" x14ac:dyDescent="0.25">
      <c r="A120" s="147" t="s">
        <v>145</v>
      </c>
      <c r="B120" s="91"/>
      <c r="C120" s="61"/>
      <c r="D120" s="61"/>
      <c r="E120" s="62"/>
      <c r="F120" s="63"/>
      <c r="G120" s="61"/>
      <c r="H120" s="62"/>
      <c r="I120" s="63"/>
      <c r="J120" s="61"/>
      <c r="K120" s="153"/>
    </row>
    <row r="121" spans="1:11" ht="13.35" customHeight="1" x14ac:dyDescent="0.25">
      <c r="A121" s="147" t="s">
        <v>146</v>
      </c>
      <c r="B121" s="91"/>
      <c r="C121" s="61"/>
      <c r="D121" s="61"/>
      <c r="E121" s="62"/>
      <c r="F121" s="63"/>
      <c r="G121" s="61"/>
      <c r="H121" s="62"/>
      <c r="I121" s="63"/>
      <c r="J121" s="61"/>
      <c r="K121" s="153"/>
    </row>
    <row r="122" spans="1:11" ht="13.35" customHeight="1" x14ac:dyDescent="0.25">
      <c r="A122" s="147" t="s">
        <v>147</v>
      </c>
      <c r="B122" s="91"/>
      <c r="C122" s="61"/>
      <c r="D122" s="61"/>
      <c r="E122" s="62"/>
      <c r="F122" s="63"/>
      <c r="G122" s="61"/>
      <c r="H122" s="62"/>
      <c r="I122" s="63"/>
      <c r="J122" s="61"/>
      <c r="K122" s="153"/>
    </row>
    <row r="123" spans="1:11" ht="13.35" customHeight="1" x14ac:dyDescent="0.25">
      <c r="A123" s="147" t="s">
        <v>148</v>
      </c>
      <c r="B123" s="91"/>
      <c r="C123" s="61"/>
      <c r="D123" s="61"/>
      <c r="E123" s="62"/>
      <c r="F123" s="63"/>
      <c r="G123" s="61"/>
      <c r="H123" s="62"/>
      <c r="I123" s="63"/>
      <c r="J123" s="61"/>
      <c r="K123" s="153"/>
    </row>
    <row r="124" spans="1:11" ht="13.35" customHeight="1" x14ac:dyDescent="0.25">
      <c r="A124" s="147" t="s">
        <v>149</v>
      </c>
      <c r="B124" s="91"/>
      <c r="C124" s="61"/>
      <c r="D124" s="61"/>
      <c r="E124" s="62"/>
      <c r="F124" s="63"/>
      <c r="G124" s="61"/>
      <c r="H124" s="62"/>
      <c r="I124" s="63"/>
      <c r="J124" s="61"/>
      <c r="K124" s="153"/>
    </row>
    <row r="125" spans="1:11" ht="13.35" customHeight="1" x14ac:dyDescent="0.25">
      <c r="A125" s="147" t="s">
        <v>150</v>
      </c>
      <c r="B125" s="91"/>
      <c r="C125" s="61"/>
      <c r="D125" s="61"/>
      <c r="E125" s="62"/>
      <c r="F125" s="63"/>
      <c r="G125" s="61"/>
      <c r="H125" s="62"/>
      <c r="I125" s="63"/>
      <c r="J125" s="61"/>
      <c r="K125" s="153"/>
    </row>
    <row r="126" spans="1:11" ht="13.35" customHeight="1" x14ac:dyDescent="0.25">
      <c r="A126" s="147" t="s">
        <v>151</v>
      </c>
      <c r="B126" s="91"/>
      <c r="C126" s="61"/>
      <c r="D126" s="61"/>
      <c r="E126" s="62"/>
      <c r="F126" s="63"/>
      <c r="G126" s="61"/>
      <c r="H126" s="62"/>
      <c r="I126" s="63"/>
      <c r="J126" s="61"/>
      <c r="K126" s="153"/>
    </row>
    <row r="127" spans="1:11" ht="13.35" customHeight="1" x14ac:dyDescent="0.25">
      <c r="A127" s="147" t="s">
        <v>152</v>
      </c>
      <c r="B127" s="91"/>
      <c r="C127" s="61"/>
      <c r="D127" s="61"/>
      <c r="E127" s="62"/>
      <c r="F127" s="63"/>
      <c r="G127" s="61"/>
      <c r="H127" s="62"/>
      <c r="I127" s="63"/>
      <c r="J127" s="61"/>
      <c r="K127" s="153"/>
    </row>
    <row r="128" spans="1:11" ht="13.35" customHeight="1" x14ac:dyDescent="0.25">
      <c r="A128" s="147" t="s">
        <v>153</v>
      </c>
      <c r="B128" s="91"/>
      <c r="C128" s="61"/>
      <c r="D128" s="61"/>
      <c r="E128" s="62"/>
      <c r="F128" s="63"/>
      <c r="G128" s="61"/>
      <c r="H128" s="62"/>
      <c r="I128" s="63"/>
      <c r="J128" s="61"/>
      <c r="K128" s="153"/>
    </row>
    <row r="129" spans="1:11" ht="13.35" customHeight="1" x14ac:dyDescent="0.25">
      <c r="A129" s="147" t="s">
        <v>154</v>
      </c>
      <c r="B129" s="91"/>
      <c r="C129" s="61"/>
      <c r="D129" s="61"/>
      <c r="E129" s="62"/>
      <c r="F129" s="63"/>
      <c r="G129" s="61"/>
      <c r="H129" s="62"/>
      <c r="I129" s="63"/>
      <c r="J129" s="61"/>
      <c r="K129" s="153"/>
    </row>
    <row r="130" spans="1:11" ht="13.35" customHeight="1" x14ac:dyDescent="0.25">
      <c r="A130" s="147" t="s">
        <v>56</v>
      </c>
      <c r="B130" s="91"/>
      <c r="C130" s="61"/>
      <c r="D130" s="61"/>
      <c r="E130" s="62"/>
      <c r="F130" s="63"/>
      <c r="G130" s="61"/>
      <c r="H130" s="62"/>
      <c r="I130" s="63"/>
      <c r="J130" s="61"/>
      <c r="K130" s="153"/>
    </row>
    <row r="131" spans="1:11" ht="13.35" customHeight="1" x14ac:dyDescent="0.25">
      <c r="A131" s="142" t="s">
        <v>155</v>
      </c>
      <c r="B131" s="91"/>
      <c r="C131" s="44">
        <f>SUM(C132:C134)</f>
        <v>0</v>
      </c>
      <c r="D131" s="44">
        <f t="shared" ref="D131:K131" si="19">SUM(D132:D134)</f>
        <v>0</v>
      </c>
      <c r="E131" s="44">
        <f t="shared" si="19"/>
        <v>0</v>
      </c>
      <c r="F131" s="140">
        <f t="shared" si="19"/>
        <v>0</v>
      </c>
      <c r="G131" s="44">
        <f t="shared" si="19"/>
        <v>0</v>
      </c>
      <c r="H131" s="141">
        <f t="shared" si="19"/>
        <v>0</v>
      </c>
      <c r="I131" s="150">
        <f t="shared" si="19"/>
        <v>0</v>
      </c>
      <c r="J131" s="44">
        <f t="shared" si="19"/>
        <v>0</v>
      </c>
      <c r="K131" s="141">
        <f t="shared" si="19"/>
        <v>0</v>
      </c>
    </row>
    <row r="132" spans="1:11" ht="13.35" customHeight="1" x14ac:dyDescent="0.25">
      <c r="A132" s="147" t="s">
        <v>156</v>
      </c>
      <c r="B132" s="91"/>
      <c r="C132" s="61"/>
      <c r="D132" s="61"/>
      <c r="E132" s="62"/>
      <c r="F132" s="63"/>
      <c r="G132" s="61"/>
      <c r="H132" s="62"/>
      <c r="I132" s="63"/>
      <c r="J132" s="61"/>
      <c r="K132" s="153"/>
    </row>
    <row r="133" spans="1:11" ht="13.35" customHeight="1" x14ac:dyDescent="0.25">
      <c r="A133" s="147" t="s">
        <v>157</v>
      </c>
      <c r="B133" s="91"/>
      <c r="C133" s="61"/>
      <c r="D133" s="61"/>
      <c r="E133" s="62"/>
      <c r="F133" s="63"/>
      <c r="G133" s="61"/>
      <c r="H133" s="62"/>
      <c r="I133" s="63"/>
      <c r="J133" s="61"/>
      <c r="K133" s="153"/>
    </row>
    <row r="134" spans="1:11" ht="13.35" customHeight="1" x14ac:dyDescent="0.25">
      <c r="A134" s="147" t="s">
        <v>56</v>
      </c>
      <c r="B134" s="91"/>
      <c r="C134" s="61"/>
      <c r="D134" s="61"/>
      <c r="E134" s="62"/>
      <c r="F134" s="63"/>
      <c r="G134" s="61"/>
      <c r="H134" s="62"/>
      <c r="I134" s="63"/>
      <c r="J134" s="61"/>
      <c r="K134" s="153"/>
    </row>
    <row r="135" spans="1:11" ht="5.0999999999999996" customHeight="1" x14ac:dyDescent="0.25">
      <c r="A135" s="53"/>
      <c r="B135" s="91"/>
      <c r="C135" s="44"/>
      <c r="D135" s="44"/>
      <c r="E135" s="47"/>
      <c r="F135" s="46"/>
      <c r="G135" s="44"/>
      <c r="H135" s="45"/>
      <c r="I135" s="46"/>
      <c r="J135" s="44"/>
      <c r="K135" s="47"/>
    </row>
    <row r="136" spans="1:11" ht="13.35" customHeight="1" x14ac:dyDescent="0.25">
      <c r="A136" s="93" t="s">
        <v>158</v>
      </c>
      <c r="B136" s="91"/>
      <c r="C136" s="44">
        <f t="shared" ref="C136:K136" si="20">SUM(C137:C137)</f>
        <v>0</v>
      </c>
      <c r="D136" s="44">
        <f t="shared" si="20"/>
        <v>0</v>
      </c>
      <c r="E136" s="47">
        <f t="shared" si="20"/>
        <v>0</v>
      </c>
      <c r="F136" s="46">
        <f t="shared" si="20"/>
        <v>0</v>
      </c>
      <c r="G136" s="44">
        <f t="shared" si="20"/>
        <v>0</v>
      </c>
      <c r="H136" s="45">
        <f t="shared" si="20"/>
        <v>0</v>
      </c>
      <c r="I136" s="46">
        <f t="shared" si="20"/>
        <v>0</v>
      </c>
      <c r="J136" s="44">
        <f t="shared" si="20"/>
        <v>0</v>
      </c>
      <c r="K136" s="47">
        <f t="shared" si="20"/>
        <v>0</v>
      </c>
    </row>
    <row r="137" spans="1:11" ht="13.35" customHeight="1" x14ac:dyDescent="0.25">
      <c r="A137" s="142" t="s">
        <v>158</v>
      </c>
      <c r="B137" s="91"/>
      <c r="C137" s="160"/>
      <c r="D137" s="160"/>
      <c r="E137" s="161"/>
      <c r="F137" s="162"/>
      <c r="G137" s="160"/>
      <c r="H137" s="163"/>
      <c r="I137" s="162"/>
      <c r="J137" s="160"/>
      <c r="K137" s="161"/>
    </row>
    <row r="138" spans="1:11" ht="5.0999999999999996" customHeight="1" x14ac:dyDescent="0.25">
      <c r="A138" s="109"/>
      <c r="B138" s="91"/>
      <c r="C138" s="44"/>
      <c r="D138" s="44"/>
      <c r="E138" s="47"/>
      <c r="F138" s="46"/>
      <c r="G138" s="44"/>
      <c r="H138" s="45"/>
      <c r="I138" s="46"/>
      <c r="J138" s="44"/>
      <c r="K138" s="47"/>
    </row>
    <row r="139" spans="1:11" ht="13.35" customHeight="1" x14ac:dyDescent="0.25">
      <c r="A139" s="93" t="s">
        <v>159</v>
      </c>
      <c r="B139" s="91"/>
      <c r="C139" s="44">
        <f>+C140+C141</f>
        <v>0</v>
      </c>
      <c r="D139" s="44">
        <f t="shared" ref="D139:I139" si="21">+D140+D141</f>
        <v>0</v>
      </c>
      <c r="E139" s="47">
        <f t="shared" si="21"/>
        <v>0</v>
      </c>
      <c r="F139" s="46">
        <f t="shared" si="21"/>
        <v>0</v>
      </c>
      <c r="G139" s="44">
        <f t="shared" si="21"/>
        <v>0</v>
      </c>
      <c r="H139" s="45">
        <f t="shared" si="21"/>
        <v>0</v>
      </c>
      <c r="I139" s="46">
        <f t="shared" si="21"/>
        <v>0</v>
      </c>
      <c r="J139" s="44"/>
      <c r="K139" s="47"/>
    </row>
    <row r="140" spans="1:11" ht="13.35" customHeight="1" x14ac:dyDescent="0.25">
      <c r="A140" s="142" t="s">
        <v>160</v>
      </c>
      <c r="B140" s="91"/>
      <c r="C140" s="160"/>
      <c r="D140" s="160"/>
      <c r="E140" s="161"/>
      <c r="F140" s="162"/>
      <c r="G140" s="160"/>
      <c r="H140" s="163"/>
      <c r="I140" s="162"/>
      <c r="J140" s="160"/>
      <c r="K140" s="161"/>
    </row>
    <row r="141" spans="1:11" ht="13.35" customHeight="1" x14ac:dyDescent="0.25">
      <c r="A141" s="142" t="s">
        <v>161</v>
      </c>
      <c r="B141" s="91"/>
      <c r="C141" s="44">
        <f>SUM(C142:C147)</f>
        <v>0</v>
      </c>
      <c r="D141" s="44">
        <f t="shared" ref="D141:I141" si="22">SUM(D142:D147)</f>
        <v>0</v>
      </c>
      <c r="E141" s="44">
        <f t="shared" si="22"/>
        <v>0</v>
      </c>
      <c r="F141" s="140">
        <f t="shared" si="22"/>
        <v>0</v>
      </c>
      <c r="G141" s="44">
        <f t="shared" si="22"/>
        <v>0</v>
      </c>
      <c r="H141" s="141">
        <f t="shared" si="22"/>
        <v>0</v>
      </c>
      <c r="I141" s="150">
        <f t="shared" si="22"/>
        <v>0</v>
      </c>
      <c r="J141" s="44"/>
      <c r="K141" s="141"/>
    </row>
    <row r="142" spans="1:11" ht="13.35" customHeight="1" x14ac:dyDescent="0.25">
      <c r="A142" s="147" t="s">
        <v>162</v>
      </c>
      <c r="B142" s="91"/>
      <c r="C142" s="61"/>
      <c r="D142" s="61"/>
      <c r="E142" s="62"/>
      <c r="F142" s="63"/>
      <c r="G142" s="61"/>
      <c r="H142" s="62"/>
      <c r="I142" s="63"/>
      <c r="J142" s="61"/>
      <c r="K142" s="153"/>
    </row>
    <row r="143" spans="1:11" ht="13.35" customHeight="1" x14ac:dyDescent="0.25">
      <c r="A143" s="147" t="s">
        <v>163</v>
      </c>
      <c r="B143" s="91"/>
      <c r="C143" s="61"/>
      <c r="D143" s="61"/>
      <c r="E143" s="62"/>
      <c r="F143" s="63"/>
      <c r="G143" s="61"/>
      <c r="H143" s="62"/>
      <c r="I143" s="63"/>
      <c r="J143" s="61"/>
      <c r="K143" s="153"/>
    </row>
    <row r="144" spans="1:11" ht="13.35" customHeight="1" x14ac:dyDescent="0.25">
      <c r="A144" s="147" t="s">
        <v>164</v>
      </c>
      <c r="B144" s="91"/>
      <c r="C144" s="61"/>
      <c r="D144" s="61"/>
      <c r="E144" s="62"/>
      <c r="F144" s="63"/>
      <c r="G144" s="61"/>
      <c r="H144" s="62"/>
      <c r="I144" s="63"/>
      <c r="J144" s="61"/>
      <c r="K144" s="153"/>
    </row>
    <row r="145" spans="1:11" s="208" customFormat="1" ht="13.35" customHeight="1" x14ac:dyDescent="0.25">
      <c r="A145" s="201" t="s">
        <v>165</v>
      </c>
      <c r="B145" s="202"/>
      <c r="C145" s="203"/>
      <c r="D145" s="203"/>
      <c r="E145" s="206"/>
      <c r="F145" s="205"/>
      <c r="G145" s="203"/>
      <c r="H145" s="206"/>
      <c r="I145" s="205"/>
      <c r="J145" s="203"/>
      <c r="K145" s="207"/>
    </row>
    <row r="146" spans="1:11" ht="13.35" customHeight="1" x14ac:dyDescent="0.25">
      <c r="A146" s="147" t="s">
        <v>166</v>
      </c>
      <c r="B146" s="91"/>
      <c r="C146" s="61"/>
      <c r="D146" s="61"/>
      <c r="E146" s="62"/>
      <c r="F146" s="63"/>
      <c r="G146" s="61"/>
      <c r="H146" s="62"/>
      <c r="I146" s="63"/>
      <c r="J146" s="61"/>
      <c r="K146" s="153"/>
    </row>
    <row r="147" spans="1:11" ht="13.35" customHeight="1" x14ac:dyDescent="0.25">
      <c r="A147" s="147" t="s">
        <v>167</v>
      </c>
      <c r="B147" s="91"/>
      <c r="C147" s="61"/>
      <c r="D147" s="61"/>
      <c r="E147" s="62"/>
      <c r="F147" s="63"/>
      <c r="G147" s="61"/>
      <c r="H147" s="62"/>
      <c r="I147" s="63"/>
      <c r="J147" s="61"/>
      <c r="K147" s="153"/>
    </row>
    <row r="148" spans="1:11" ht="5.0999999999999996" customHeight="1" x14ac:dyDescent="0.25">
      <c r="A148" s="109"/>
      <c r="B148" s="91"/>
      <c r="C148" s="114"/>
      <c r="D148" s="114"/>
      <c r="E148" s="117"/>
      <c r="F148" s="116"/>
      <c r="G148" s="114"/>
      <c r="H148" s="115"/>
      <c r="I148" s="116"/>
      <c r="J148" s="114"/>
      <c r="K148" s="117"/>
    </row>
    <row r="149" spans="1:11" ht="13.35" customHeight="1" x14ac:dyDescent="0.25">
      <c r="A149" s="93" t="s">
        <v>168</v>
      </c>
      <c r="B149" s="91"/>
      <c r="C149" s="44">
        <f t="shared" ref="C149:K149" si="23">SUM(C150:C150)</f>
        <v>0</v>
      </c>
      <c r="D149" s="44">
        <f t="shared" si="23"/>
        <v>0</v>
      </c>
      <c r="E149" s="47">
        <f t="shared" si="23"/>
        <v>0</v>
      </c>
      <c r="F149" s="46">
        <f t="shared" si="23"/>
        <v>0</v>
      </c>
      <c r="G149" s="44">
        <f t="shared" si="23"/>
        <v>0</v>
      </c>
      <c r="H149" s="45">
        <f t="shared" si="23"/>
        <v>0</v>
      </c>
      <c r="I149" s="46">
        <f t="shared" si="23"/>
        <v>0</v>
      </c>
      <c r="J149" s="44">
        <f t="shared" si="23"/>
        <v>0</v>
      </c>
      <c r="K149" s="47">
        <f t="shared" si="23"/>
        <v>0</v>
      </c>
    </row>
    <row r="150" spans="1:11" ht="13.35" customHeight="1" x14ac:dyDescent="0.25">
      <c r="A150" s="142" t="s">
        <v>168</v>
      </c>
      <c r="B150" s="91"/>
      <c r="C150" s="160"/>
      <c r="D150" s="160"/>
      <c r="E150" s="161"/>
      <c r="F150" s="162"/>
      <c r="G150" s="160"/>
      <c r="H150" s="163"/>
      <c r="I150" s="162"/>
      <c r="J150" s="160"/>
      <c r="K150" s="161"/>
    </row>
    <row r="151" spans="1:11" ht="5.0999999999999996" customHeight="1" x14ac:dyDescent="0.25">
      <c r="A151" s="109"/>
      <c r="B151" s="91"/>
      <c r="C151" s="44"/>
      <c r="D151" s="44"/>
      <c r="E151" s="47"/>
      <c r="F151" s="46"/>
      <c r="G151" s="44"/>
      <c r="H151" s="45"/>
      <c r="I151" s="46"/>
      <c r="J151" s="44"/>
      <c r="K151" s="47"/>
    </row>
    <row r="152" spans="1:11" ht="13.35" customHeight="1" x14ac:dyDescent="0.25">
      <c r="A152" s="93" t="s">
        <v>169</v>
      </c>
      <c r="B152" s="91"/>
      <c r="C152" s="44">
        <f t="shared" ref="C152:K152" si="24">SUM(C153:C153)</f>
        <v>0</v>
      </c>
      <c r="D152" s="44">
        <f t="shared" si="24"/>
        <v>0</v>
      </c>
      <c r="E152" s="47">
        <f t="shared" si="24"/>
        <v>0</v>
      </c>
      <c r="F152" s="46">
        <f t="shared" si="24"/>
        <v>0</v>
      </c>
      <c r="G152" s="44">
        <f t="shared" si="24"/>
        <v>0</v>
      </c>
      <c r="H152" s="45">
        <f t="shared" si="24"/>
        <v>0</v>
      </c>
      <c r="I152" s="46">
        <f t="shared" si="24"/>
        <v>0</v>
      </c>
      <c r="J152" s="44">
        <f t="shared" si="24"/>
        <v>0</v>
      </c>
      <c r="K152" s="47">
        <f t="shared" si="24"/>
        <v>0</v>
      </c>
    </row>
    <row r="153" spans="1:11" ht="13.35" customHeight="1" x14ac:dyDescent="0.25">
      <c r="A153" s="142" t="s">
        <v>169</v>
      </c>
      <c r="B153" s="91"/>
      <c r="C153" s="160"/>
      <c r="D153" s="160"/>
      <c r="E153" s="161"/>
      <c r="F153" s="162"/>
      <c r="G153" s="160"/>
      <c r="H153" s="163"/>
      <c r="I153" s="162"/>
      <c r="J153" s="160"/>
      <c r="K153" s="161"/>
    </row>
    <row r="154" spans="1:11" ht="5.0999999999999996" customHeight="1" x14ac:dyDescent="0.25">
      <c r="A154" s="109"/>
      <c r="B154" s="91"/>
      <c r="C154" s="44"/>
      <c r="D154" s="44"/>
      <c r="E154" s="47"/>
      <c r="F154" s="46"/>
      <c r="G154" s="44"/>
      <c r="H154" s="45"/>
      <c r="I154" s="46"/>
      <c r="J154" s="44"/>
      <c r="K154" s="47"/>
    </row>
    <row r="155" spans="1:11" ht="13.35" customHeight="1" x14ac:dyDescent="0.25">
      <c r="A155" s="93" t="s">
        <v>170</v>
      </c>
      <c r="B155" s="91"/>
      <c r="C155" s="44">
        <f t="shared" ref="C155:K155" si="25">SUM(C156:C156)</f>
        <v>0</v>
      </c>
      <c r="D155" s="44">
        <f t="shared" si="25"/>
        <v>0</v>
      </c>
      <c r="E155" s="47">
        <f t="shared" si="25"/>
        <v>0</v>
      </c>
      <c r="F155" s="46">
        <f t="shared" si="25"/>
        <v>0</v>
      </c>
      <c r="G155" s="44">
        <f t="shared" si="25"/>
        <v>0</v>
      </c>
      <c r="H155" s="45">
        <f t="shared" si="25"/>
        <v>0</v>
      </c>
      <c r="I155" s="46">
        <f t="shared" si="25"/>
        <v>0</v>
      </c>
      <c r="J155" s="44">
        <f t="shared" si="25"/>
        <v>0</v>
      </c>
      <c r="K155" s="47">
        <f t="shared" si="25"/>
        <v>0</v>
      </c>
    </row>
    <row r="156" spans="1:11" ht="13.35" customHeight="1" x14ac:dyDescent="0.25">
      <c r="A156" s="142" t="s">
        <v>170</v>
      </c>
      <c r="B156" s="91"/>
      <c r="C156" s="160"/>
      <c r="D156" s="160"/>
      <c r="E156" s="161"/>
      <c r="F156" s="162"/>
      <c r="G156" s="160"/>
      <c r="H156" s="163"/>
      <c r="I156" s="162"/>
      <c r="J156" s="160"/>
      <c r="K156" s="161"/>
    </row>
    <row r="157" spans="1:11" ht="5.0999999999999996" customHeight="1" x14ac:dyDescent="0.25">
      <c r="A157" s="109"/>
      <c r="B157" s="91"/>
      <c r="C157" s="44"/>
      <c r="D157" s="44"/>
      <c r="E157" s="47"/>
      <c r="F157" s="46"/>
      <c r="G157" s="44"/>
      <c r="H157" s="45"/>
      <c r="I157" s="46"/>
      <c r="J157" s="44"/>
      <c r="K157" s="47"/>
    </row>
    <row r="158" spans="1:11" ht="13.35" customHeight="1" x14ac:dyDescent="0.25">
      <c r="A158" s="93" t="s">
        <v>171</v>
      </c>
      <c r="B158" s="91"/>
      <c r="C158" s="44">
        <f t="shared" ref="C158:K158" si="26">SUM(C159:C159)</f>
        <v>0</v>
      </c>
      <c r="D158" s="44">
        <f t="shared" si="26"/>
        <v>0</v>
      </c>
      <c r="E158" s="47">
        <f t="shared" si="26"/>
        <v>0</v>
      </c>
      <c r="F158" s="46">
        <f t="shared" si="26"/>
        <v>0</v>
      </c>
      <c r="G158" s="44">
        <f t="shared" si="26"/>
        <v>0</v>
      </c>
      <c r="H158" s="45">
        <f t="shared" si="26"/>
        <v>0</v>
      </c>
      <c r="I158" s="46">
        <f t="shared" si="26"/>
        <v>0</v>
      </c>
      <c r="J158" s="44">
        <f t="shared" si="26"/>
        <v>0</v>
      </c>
      <c r="K158" s="47">
        <f t="shared" si="26"/>
        <v>0</v>
      </c>
    </row>
    <row r="159" spans="1:11" ht="13.35" customHeight="1" x14ac:dyDescent="0.25">
      <c r="A159" s="142" t="s">
        <v>171</v>
      </c>
      <c r="B159" s="91"/>
      <c r="C159" s="160"/>
      <c r="D159" s="160"/>
      <c r="E159" s="161"/>
      <c r="F159" s="162"/>
      <c r="G159" s="160"/>
      <c r="H159" s="163"/>
      <c r="I159" s="162"/>
      <c r="J159" s="160"/>
      <c r="K159" s="161"/>
    </row>
    <row r="160" spans="1:11" ht="5.0999999999999996" customHeight="1" x14ac:dyDescent="0.25">
      <c r="A160" s="109"/>
      <c r="B160" s="91"/>
      <c r="C160" s="44"/>
      <c r="D160" s="44"/>
      <c r="E160" s="47"/>
      <c r="F160" s="46"/>
      <c r="G160" s="44"/>
      <c r="H160" s="45"/>
      <c r="I160" s="46"/>
      <c r="J160" s="44"/>
      <c r="K160" s="47"/>
    </row>
    <row r="161" spans="1:11" ht="13.35" customHeight="1" x14ac:dyDescent="0.25">
      <c r="A161" s="93" t="s">
        <v>172</v>
      </c>
      <c r="B161" s="91"/>
      <c r="C161" s="44">
        <f t="shared" ref="C161:K161" si="27">SUM(C162:C162)</f>
        <v>0</v>
      </c>
      <c r="D161" s="44">
        <f t="shared" si="27"/>
        <v>0</v>
      </c>
      <c r="E161" s="47">
        <f t="shared" si="27"/>
        <v>0</v>
      </c>
      <c r="F161" s="46">
        <f t="shared" si="27"/>
        <v>0</v>
      </c>
      <c r="G161" s="44">
        <f t="shared" si="27"/>
        <v>0</v>
      </c>
      <c r="H161" s="45">
        <f t="shared" si="27"/>
        <v>0</v>
      </c>
      <c r="I161" s="46">
        <f t="shared" si="27"/>
        <v>0</v>
      </c>
      <c r="J161" s="44">
        <f t="shared" si="27"/>
        <v>0</v>
      </c>
      <c r="K161" s="47">
        <f t="shared" si="27"/>
        <v>0</v>
      </c>
    </row>
    <row r="162" spans="1:11" ht="13.35" customHeight="1" x14ac:dyDescent="0.25">
      <c r="A162" s="142" t="s">
        <v>172</v>
      </c>
      <c r="B162" s="91"/>
      <c r="C162" s="160"/>
      <c r="D162" s="160"/>
      <c r="E162" s="161"/>
      <c r="F162" s="162"/>
      <c r="G162" s="160"/>
      <c r="H162" s="163"/>
      <c r="I162" s="162"/>
      <c r="J162" s="160"/>
      <c r="K162" s="161"/>
    </row>
    <row r="163" spans="1:11" ht="5.0999999999999996" customHeight="1" x14ac:dyDescent="0.25">
      <c r="A163" s="109"/>
      <c r="B163" s="91"/>
      <c r="C163" s="44"/>
      <c r="D163" s="44"/>
      <c r="E163" s="47"/>
      <c r="F163" s="46"/>
      <c r="G163" s="44"/>
      <c r="H163" s="45"/>
      <c r="I163" s="46"/>
      <c r="J163" s="44"/>
      <c r="K163" s="47"/>
    </row>
    <row r="164" spans="1:11" ht="13.35" customHeight="1" x14ac:dyDescent="0.25">
      <c r="A164" s="93" t="s">
        <v>173</v>
      </c>
      <c r="B164" s="91"/>
      <c r="C164" s="44">
        <f t="shared" ref="C164:K164" si="28">SUM(C165:C165)</f>
        <v>0</v>
      </c>
      <c r="D164" s="44">
        <f t="shared" si="28"/>
        <v>0</v>
      </c>
      <c r="E164" s="47">
        <f t="shared" si="28"/>
        <v>0</v>
      </c>
      <c r="F164" s="46">
        <f t="shared" si="28"/>
        <v>0</v>
      </c>
      <c r="G164" s="44">
        <f t="shared" si="28"/>
        <v>0</v>
      </c>
      <c r="H164" s="45">
        <f t="shared" si="28"/>
        <v>0</v>
      </c>
      <c r="I164" s="46">
        <f t="shared" si="28"/>
        <v>0</v>
      </c>
      <c r="J164" s="44">
        <f t="shared" si="28"/>
        <v>0</v>
      </c>
      <c r="K164" s="47">
        <f t="shared" si="28"/>
        <v>0</v>
      </c>
    </row>
    <row r="165" spans="1:11" ht="13.35" customHeight="1" x14ac:dyDescent="0.25">
      <c r="A165" s="142" t="s">
        <v>173</v>
      </c>
      <c r="B165" s="91"/>
      <c r="C165" s="160"/>
      <c r="D165" s="160"/>
      <c r="E165" s="161"/>
      <c r="F165" s="162"/>
      <c r="G165" s="160"/>
      <c r="H165" s="163"/>
      <c r="I165" s="162"/>
      <c r="J165" s="160"/>
      <c r="K165" s="161"/>
    </row>
    <row r="166" spans="1:11" ht="5.0999999999999996" customHeight="1" x14ac:dyDescent="0.25">
      <c r="A166" s="109"/>
      <c r="B166" s="91"/>
      <c r="C166" s="44"/>
      <c r="D166" s="44"/>
      <c r="E166" s="47"/>
      <c r="F166" s="46"/>
      <c r="G166" s="44"/>
      <c r="H166" s="45"/>
      <c r="I166" s="46"/>
      <c r="J166" s="44"/>
      <c r="K166" s="47"/>
    </row>
    <row r="167" spans="1:11" ht="13.35" customHeight="1" x14ac:dyDescent="0.25">
      <c r="A167" s="16" t="s">
        <v>222</v>
      </c>
      <c r="B167" s="118">
        <v>1</v>
      </c>
      <c r="C167" s="119">
        <f>C6+C74+C103+C110+C118+C136+C139+C149+C152+C155+C158+C161+C164</f>
        <v>0</v>
      </c>
      <c r="D167" s="119">
        <f t="shared" ref="D167:K167" si="29">D6+D74+D103+D110+D118+D136+D139+D149+D152+D155+D158+D161+D164</f>
        <v>0</v>
      </c>
      <c r="E167" s="122">
        <f t="shared" si="29"/>
        <v>0</v>
      </c>
      <c r="F167" s="121">
        <f t="shared" si="29"/>
        <v>0</v>
      </c>
      <c r="G167" s="119">
        <f t="shared" si="29"/>
        <v>0</v>
      </c>
      <c r="H167" s="120">
        <f t="shared" si="29"/>
        <v>0</v>
      </c>
      <c r="I167" s="121">
        <f t="shared" si="29"/>
        <v>0</v>
      </c>
      <c r="J167" s="119">
        <f t="shared" si="29"/>
        <v>0</v>
      </c>
      <c r="K167" s="122">
        <f t="shared" si="29"/>
        <v>0</v>
      </c>
    </row>
    <row r="168" spans="1:11" ht="12.75" customHeight="1" x14ac:dyDescent="0.25">
      <c r="A168" s="18" t="str">
        <f>head27a</f>
        <v>References</v>
      </c>
      <c r="C168" s="21"/>
      <c r="D168" s="21"/>
      <c r="E168" s="21"/>
      <c r="F168" s="21"/>
      <c r="G168" s="21"/>
      <c r="H168" s="21"/>
      <c r="I168" s="21"/>
      <c r="J168" s="21"/>
      <c r="K168" s="21"/>
    </row>
    <row r="169" spans="1:11" ht="11.25" customHeight="1" x14ac:dyDescent="0.25">
      <c r="A169" s="20" t="s">
        <v>174</v>
      </c>
      <c r="C169" s="22"/>
      <c r="D169" s="22"/>
      <c r="E169" s="21"/>
      <c r="F169" s="21"/>
      <c r="G169" s="21"/>
      <c r="H169" s="21"/>
      <c r="I169" s="21"/>
      <c r="J169" s="21"/>
      <c r="K169" s="21"/>
    </row>
    <row r="170" spans="1:11" ht="11.25" customHeight="1" x14ac:dyDescent="0.25">
      <c r="C170" s="22"/>
      <c r="D170" s="22"/>
      <c r="E170" s="21"/>
      <c r="F170" s="21"/>
      <c r="G170" s="21"/>
      <c r="H170" s="21"/>
      <c r="I170" s="21"/>
      <c r="J170" s="21"/>
      <c r="K170" s="21"/>
    </row>
    <row r="171" spans="1:11" ht="11.25" customHeight="1" x14ac:dyDescent="0.25"/>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DD3ED-5BAE-4198-9715-E49AB16DB520}">
  <sheetPr codeName="Sheet3">
    <tabColor rgb="FF00B050"/>
  </sheetPr>
  <dimension ref="A1:L205"/>
  <sheetViews>
    <sheetView workbookViewId="0">
      <pane ySplit="3" topLeftCell="A152" activePane="bottomLeft" state="frozen"/>
      <selection pane="bottomLeft" activeCell="A153" sqref="A153:XFD153"/>
    </sheetView>
  </sheetViews>
  <sheetFormatPr defaultColWidth="9.140625" defaultRowHeight="12.75" x14ac:dyDescent="0.25"/>
  <cols>
    <col min="1" max="1" width="38.2851562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604</v>
      </c>
    </row>
    <row r="2" spans="1:12" ht="25.5" x14ac:dyDescent="0.25">
      <c r="A2" s="128" t="str">
        <f>desc</f>
        <v>Description</v>
      </c>
      <c r="B2" s="129" t="str">
        <f>head27</f>
        <v>Ref</v>
      </c>
      <c r="C2" s="130" t="s">
        <v>612</v>
      </c>
      <c r="D2" s="77" t="s">
        <v>613</v>
      </c>
      <c r="E2" s="131" t="s">
        <v>623</v>
      </c>
      <c r="F2" s="132" t="s">
        <v>628</v>
      </c>
      <c r="G2" s="133"/>
      <c r="H2" s="134"/>
      <c r="I2" s="132" t="str">
        <f>Head3a</f>
        <v>Medium Term Revenue and Expenditure Framework</v>
      </c>
      <c r="J2" s="133"/>
      <c r="K2" s="134"/>
    </row>
    <row r="3" spans="1:12" ht="38.25" x14ac:dyDescent="0.25">
      <c r="A3" s="135" t="s">
        <v>10</v>
      </c>
      <c r="B3" s="136">
        <v>1</v>
      </c>
      <c r="C3" s="226" t="str">
        <f>Head5</f>
        <v>Audited Outcome</v>
      </c>
      <c r="D3" s="82" t="str">
        <f>Head5</f>
        <v>Audited Outcome</v>
      </c>
      <c r="E3" s="83" t="str">
        <f>Head5</f>
        <v>Audited Outcome</v>
      </c>
      <c r="F3" s="81" t="str">
        <f>Head6</f>
        <v>Original Budget</v>
      </c>
      <c r="G3" s="228" t="str">
        <f>Head7</f>
        <v>Adjusted Budget</v>
      </c>
      <c r="H3" s="83" t="str">
        <f>Head8</f>
        <v>Full Year Forecast</v>
      </c>
      <c r="I3" s="81" t="str">
        <f>'D2 FIN PERF'!I3</f>
        <v>Budget year  2024/25</v>
      </c>
      <c r="J3" s="228" t="str">
        <f>'D2 FIN PERF'!J3</f>
        <v>Budget year +1 2025/2026</v>
      </c>
      <c r="K3" s="594" t="str">
        <f>'D5 CASHFLOW'!K3</f>
        <v>Budget year +1 2026/27</v>
      </c>
    </row>
    <row r="4" spans="1:12" ht="12.75" customHeight="1" x14ac:dyDescent="0.25">
      <c r="A4" s="93" t="s">
        <v>177</v>
      </c>
      <c r="B4" s="139"/>
      <c r="C4" s="44"/>
      <c r="D4" s="141"/>
      <c r="E4" s="141"/>
      <c r="F4" s="140"/>
      <c r="G4" s="44"/>
      <c r="H4" s="141"/>
      <c r="I4" s="140"/>
      <c r="J4" s="44"/>
      <c r="K4" s="141"/>
    </row>
    <row r="5" spans="1:12" ht="5.0999999999999996" customHeight="1" x14ac:dyDescent="0.25">
      <c r="A5" s="93"/>
      <c r="B5" s="139"/>
      <c r="C5" s="44"/>
      <c r="D5" s="141"/>
      <c r="E5" s="141"/>
      <c r="F5" s="140"/>
      <c r="G5" s="44"/>
      <c r="H5" s="141"/>
      <c r="I5" s="140"/>
      <c r="J5" s="44"/>
      <c r="K5" s="141"/>
    </row>
    <row r="6" spans="1:12" ht="13.35" customHeight="1" x14ac:dyDescent="0.25">
      <c r="A6" s="93" t="s">
        <v>51</v>
      </c>
      <c r="B6" s="91"/>
      <c r="C6" s="114">
        <f t="shared" ref="C6:D6" si="0">C7+C12+C16+C26+C37+C44+C52+C62+C68</f>
        <v>0</v>
      </c>
      <c r="D6" s="117">
        <f t="shared" si="0"/>
        <v>0</v>
      </c>
      <c r="E6" s="117">
        <f t="shared" ref="E6:K6" si="1">E7+E12+E16+E26+E37+E44+E52+E62+E68</f>
        <v>0</v>
      </c>
      <c r="F6" s="116">
        <f t="shared" si="1"/>
        <v>0</v>
      </c>
      <c r="G6" s="114">
        <f t="shared" si="1"/>
        <v>0</v>
      </c>
      <c r="H6" s="115">
        <f t="shared" si="1"/>
        <v>0</v>
      </c>
      <c r="I6" s="116">
        <f t="shared" si="1"/>
        <v>0</v>
      </c>
      <c r="J6" s="114">
        <f t="shared" si="1"/>
        <v>0</v>
      </c>
      <c r="K6" s="117">
        <f t="shared" si="1"/>
        <v>0</v>
      </c>
    </row>
    <row r="7" spans="1:12" s="146" customFormat="1" ht="13.35" customHeight="1" x14ac:dyDescent="0.25">
      <c r="A7" s="142" t="s">
        <v>52</v>
      </c>
      <c r="B7" s="91"/>
      <c r="C7" s="110">
        <f t="shared" ref="C7:D7" si="2">SUM(C8:C11)</f>
        <v>0</v>
      </c>
      <c r="D7" s="143">
        <f t="shared" si="2"/>
        <v>0</v>
      </c>
      <c r="E7" s="143">
        <f t="shared" ref="E7:K7" si="3">SUM(E8:E11)</f>
        <v>0</v>
      </c>
      <c r="F7" s="144">
        <f t="shared" si="3"/>
        <v>0</v>
      </c>
      <c r="G7" s="110">
        <f t="shared" si="3"/>
        <v>0</v>
      </c>
      <c r="H7" s="145">
        <f t="shared" si="3"/>
        <v>0</v>
      </c>
      <c r="I7" s="144">
        <f t="shared" si="3"/>
        <v>0</v>
      </c>
      <c r="J7" s="110">
        <f t="shared" si="3"/>
        <v>0</v>
      </c>
      <c r="K7" s="145">
        <f t="shared" si="3"/>
        <v>0</v>
      </c>
      <c r="L7" s="3"/>
    </row>
    <row r="8" spans="1:12" s="146" customFormat="1" ht="13.35" customHeight="1" x14ac:dyDescent="0.25">
      <c r="A8" s="147" t="s">
        <v>53</v>
      </c>
      <c r="B8" s="91"/>
      <c r="C8" s="61"/>
      <c r="D8" s="64"/>
      <c r="E8" s="64"/>
      <c r="F8" s="63"/>
      <c r="G8" s="61"/>
      <c r="H8" s="62"/>
      <c r="I8" s="63"/>
      <c r="J8" s="61"/>
      <c r="K8" s="64"/>
      <c r="L8" s="3"/>
    </row>
    <row r="9" spans="1:12" s="146" customFormat="1" ht="13.35" customHeight="1" x14ac:dyDescent="0.25">
      <c r="A9" s="147" t="s">
        <v>54</v>
      </c>
      <c r="B9" s="91"/>
      <c r="C9" s="61"/>
      <c r="D9" s="64"/>
      <c r="E9" s="64"/>
      <c r="F9" s="63"/>
      <c r="G9" s="61"/>
      <c r="H9" s="62"/>
      <c r="I9" s="63"/>
      <c r="J9" s="61"/>
      <c r="K9" s="64"/>
      <c r="L9" s="148"/>
    </row>
    <row r="10" spans="1:12" s="146" customFormat="1" ht="13.35" customHeight="1" x14ac:dyDescent="0.25">
      <c r="A10" s="147" t="s">
        <v>55</v>
      </c>
      <c r="B10" s="91"/>
      <c r="C10" s="61"/>
      <c r="D10" s="64"/>
      <c r="E10" s="64"/>
      <c r="F10" s="63"/>
      <c r="G10" s="61"/>
      <c r="H10" s="62"/>
      <c r="I10" s="63"/>
      <c r="J10" s="61"/>
      <c r="K10" s="64"/>
      <c r="L10" s="148"/>
    </row>
    <row r="11" spans="1:12" s="146" customFormat="1" ht="13.35" customHeight="1" x14ac:dyDescent="0.25">
      <c r="A11" s="147" t="s">
        <v>56</v>
      </c>
      <c r="B11" s="91"/>
      <c r="C11" s="61"/>
      <c r="D11" s="64"/>
      <c r="E11" s="64"/>
      <c r="F11" s="63"/>
      <c r="G11" s="61"/>
      <c r="H11" s="62"/>
      <c r="I11" s="63"/>
      <c r="J11" s="61"/>
      <c r="K11" s="64"/>
      <c r="L11" s="148"/>
    </row>
    <row r="12" spans="1:12" s="146" customFormat="1" ht="13.35" customHeight="1" x14ac:dyDescent="0.25">
      <c r="A12" s="142" t="s">
        <v>57</v>
      </c>
      <c r="B12" s="91"/>
      <c r="C12" s="44">
        <f t="shared" ref="C12:D12" si="4">SUM(C13:C15)</f>
        <v>0</v>
      </c>
      <c r="D12" s="149">
        <f t="shared" si="4"/>
        <v>0</v>
      </c>
      <c r="E12" s="149">
        <f t="shared" ref="E12:K12" si="5">SUM(E13:E15)</f>
        <v>0</v>
      </c>
      <c r="F12" s="140">
        <f t="shared" si="5"/>
        <v>0</v>
      </c>
      <c r="G12" s="44">
        <f t="shared" si="5"/>
        <v>0</v>
      </c>
      <c r="H12" s="141">
        <f t="shared" si="5"/>
        <v>0</v>
      </c>
      <c r="I12" s="150">
        <f t="shared" si="5"/>
        <v>0</v>
      </c>
      <c r="J12" s="44">
        <f t="shared" si="5"/>
        <v>0</v>
      </c>
      <c r="K12" s="141">
        <f t="shared" si="5"/>
        <v>0</v>
      </c>
      <c r="L12" s="148"/>
    </row>
    <row r="13" spans="1:12" s="146" customFormat="1" ht="13.35" customHeight="1" x14ac:dyDescent="0.25">
      <c r="A13" s="147" t="s">
        <v>58</v>
      </c>
      <c r="B13" s="91"/>
      <c r="C13" s="61"/>
      <c r="D13" s="151"/>
      <c r="E13" s="151"/>
      <c r="F13" s="152"/>
      <c r="G13" s="61"/>
      <c r="H13" s="153"/>
      <c r="I13" s="154"/>
      <c r="J13" s="61"/>
      <c r="K13" s="153"/>
      <c r="L13" s="148"/>
    </row>
    <row r="14" spans="1:12" s="146" customFormat="1" ht="13.35" customHeight="1" x14ac:dyDescent="0.25">
      <c r="A14" s="147" t="s">
        <v>59</v>
      </c>
      <c r="B14" s="91"/>
      <c r="C14" s="61"/>
      <c r="D14" s="151"/>
      <c r="E14" s="151"/>
      <c r="F14" s="152"/>
      <c r="G14" s="61"/>
      <c r="H14" s="153"/>
      <c r="I14" s="154"/>
      <c r="J14" s="61"/>
      <c r="K14" s="153"/>
      <c r="L14" s="148"/>
    </row>
    <row r="15" spans="1:12" s="146" customFormat="1" ht="13.35" customHeight="1" x14ac:dyDescent="0.25">
      <c r="A15" s="147" t="s">
        <v>60</v>
      </c>
      <c r="B15" s="91"/>
      <c r="C15" s="61"/>
      <c r="D15" s="151"/>
      <c r="E15" s="151"/>
      <c r="F15" s="152"/>
      <c r="G15" s="61"/>
      <c r="H15" s="153"/>
      <c r="I15" s="154"/>
      <c r="J15" s="61"/>
      <c r="K15" s="153"/>
      <c r="L15" s="148"/>
    </row>
    <row r="16" spans="1:12" s="146" customFormat="1" ht="13.35" customHeight="1" x14ac:dyDescent="0.25">
      <c r="A16" s="142" t="s">
        <v>61</v>
      </c>
      <c r="B16" s="91"/>
      <c r="C16" s="44">
        <f t="shared" ref="C16:D16" si="6">SUM(C17:C25)</f>
        <v>0</v>
      </c>
      <c r="D16" s="149">
        <f t="shared" si="6"/>
        <v>0</v>
      </c>
      <c r="E16" s="149">
        <f t="shared" ref="E16:K16" si="7">SUM(E17:E25)</f>
        <v>0</v>
      </c>
      <c r="F16" s="140">
        <f t="shared" si="7"/>
        <v>0</v>
      </c>
      <c r="G16" s="44">
        <f t="shared" si="7"/>
        <v>0</v>
      </c>
      <c r="H16" s="141">
        <f t="shared" si="7"/>
        <v>0</v>
      </c>
      <c r="I16" s="150">
        <f t="shared" si="7"/>
        <v>0</v>
      </c>
      <c r="J16" s="44">
        <f t="shared" si="7"/>
        <v>0</v>
      </c>
      <c r="K16" s="141">
        <f t="shared" si="7"/>
        <v>0</v>
      </c>
      <c r="L16" s="148"/>
    </row>
    <row r="17" spans="1:12" s="146" customFormat="1" ht="13.35" customHeight="1" x14ac:dyDescent="0.25">
      <c r="A17" s="147" t="s">
        <v>62</v>
      </c>
      <c r="B17" s="91"/>
      <c r="C17" s="61"/>
      <c r="D17" s="151"/>
      <c r="E17" s="151"/>
      <c r="F17" s="152"/>
      <c r="G17" s="61"/>
      <c r="H17" s="153"/>
      <c r="I17" s="154"/>
      <c r="J17" s="61"/>
      <c r="K17" s="153"/>
      <c r="L17" s="148"/>
    </row>
    <row r="18" spans="1:12" s="146" customFormat="1" ht="13.35" customHeight="1" x14ac:dyDescent="0.25">
      <c r="A18" s="147" t="s">
        <v>63</v>
      </c>
      <c r="B18" s="91"/>
      <c r="C18" s="61"/>
      <c r="D18" s="151"/>
      <c r="E18" s="151"/>
      <c r="F18" s="152"/>
      <c r="G18" s="61"/>
      <c r="H18" s="153"/>
      <c r="I18" s="154"/>
      <c r="J18" s="61"/>
      <c r="K18" s="153"/>
      <c r="L18" s="148"/>
    </row>
    <row r="19" spans="1:12" s="146" customFormat="1" ht="13.35" customHeight="1" x14ac:dyDescent="0.25">
      <c r="A19" s="147" t="s">
        <v>64</v>
      </c>
      <c r="B19" s="91"/>
      <c r="C19" s="61"/>
      <c r="D19" s="151"/>
      <c r="E19" s="151"/>
      <c r="F19" s="152"/>
      <c r="G19" s="61"/>
      <c r="H19" s="153"/>
      <c r="I19" s="154"/>
      <c r="J19" s="61"/>
      <c r="K19" s="153"/>
      <c r="L19" s="148"/>
    </row>
    <row r="20" spans="1:12" s="146" customFormat="1" ht="13.35" customHeight="1" x14ac:dyDescent="0.25">
      <c r="A20" s="147" t="s">
        <v>65</v>
      </c>
      <c r="B20" s="91"/>
      <c r="C20" s="61"/>
      <c r="D20" s="151"/>
      <c r="E20" s="151"/>
      <c r="F20" s="152"/>
      <c r="G20" s="61"/>
      <c r="H20" s="153"/>
      <c r="I20" s="154"/>
      <c r="J20" s="61"/>
      <c r="K20" s="153"/>
      <c r="L20" s="148"/>
    </row>
    <row r="21" spans="1:12" s="146" customFormat="1" ht="13.35" customHeight="1" x14ac:dyDescent="0.25">
      <c r="A21" s="147" t="s">
        <v>66</v>
      </c>
      <c r="B21" s="91"/>
      <c r="C21" s="61"/>
      <c r="D21" s="151"/>
      <c r="E21" s="151"/>
      <c r="F21" s="152"/>
      <c r="G21" s="61"/>
      <c r="H21" s="153"/>
      <c r="I21" s="154"/>
      <c r="J21" s="61"/>
      <c r="K21" s="153"/>
      <c r="L21" s="148"/>
    </row>
    <row r="22" spans="1:12" s="146" customFormat="1" ht="13.35" customHeight="1" x14ac:dyDescent="0.25">
      <c r="A22" s="147" t="s">
        <v>67</v>
      </c>
      <c r="B22" s="91"/>
      <c r="C22" s="61"/>
      <c r="D22" s="151"/>
      <c r="E22" s="151"/>
      <c r="F22" s="152"/>
      <c r="G22" s="61"/>
      <c r="H22" s="153"/>
      <c r="I22" s="154"/>
      <c r="J22" s="61"/>
      <c r="K22" s="153"/>
      <c r="L22" s="3"/>
    </row>
    <row r="23" spans="1:12" s="146" customFormat="1" ht="13.35" customHeight="1" x14ac:dyDescent="0.25">
      <c r="A23" s="147" t="s">
        <v>68</v>
      </c>
      <c r="B23" s="91"/>
      <c r="C23" s="61"/>
      <c r="D23" s="151"/>
      <c r="E23" s="151"/>
      <c r="F23" s="152"/>
      <c r="G23" s="61"/>
      <c r="H23" s="153"/>
      <c r="I23" s="154"/>
      <c r="J23" s="61"/>
      <c r="K23" s="153"/>
      <c r="L23" s="148"/>
    </row>
    <row r="24" spans="1:12" s="146" customFormat="1" ht="13.35" customHeight="1" x14ac:dyDescent="0.25">
      <c r="A24" s="147" t="s">
        <v>69</v>
      </c>
      <c r="B24" s="91"/>
      <c r="C24" s="61"/>
      <c r="D24" s="151"/>
      <c r="E24" s="151"/>
      <c r="F24" s="152"/>
      <c r="G24" s="61"/>
      <c r="H24" s="153"/>
      <c r="I24" s="154"/>
      <c r="J24" s="61"/>
      <c r="K24" s="153"/>
      <c r="L24" s="148"/>
    </row>
    <row r="25" spans="1:12" s="146" customFormat="1" ht="13.35" customHeight="1" x14ac:dyDescent="0.25">
      <c r="A25" s="147" t="s">
        <v>56</v>
      </c>
      <c r="B25" s="91"/>
      <c r="C25" s="61"/>
      <c r="D25" s="151"/>
      <c r="E25" s="151"/>
      <c r="F25" s="152"/>
      <c r="G25" s="61"/>
      <c r="H25" s="153"/>
      <c r="I25" s="154"/>
      <c r="J25" s="61"/>
      <c r="K25" s="153"/>
      <c r="L25" s="148"/>
    </row>
    <row r="26" spans="1:12" ht="13.35" customHeight="1" x14ac:dyDescent="0.25">
      <c r="A26" s="142" t="s">
        <v>70</v>
      </c>
      <c r="B26" s="91"/>
      <c r="C26" s="44">
        <f t="shared" ref="C26:D26" si="8">SUM(C27:C36)</f>
        <v>0</v>
      </c>
      <c r="D26" s="149">
        <f t="shared" si="8"/>
        <v>0</v>
      </c>
      <c r="E26" s="149">
        <f t="shared" ref="E26:K26" si="9">SUM(E27:E36)</f>
        <v>0</v>
      </c>
      <c r="F26" s="140">
        <f t="shared" si="9"/>
        <v>0</v>
      </c>
      <c r="G26" s="44">
        <f t="shared" si="9"/>
        <v>0</v>
      </c>
      <c r="H26" s="141">
        <f t="shared" si="9"/>
        <v>0</v>
      </c>
      <c r="I26" s="150">
        <f t="shared" si="9"/>
        <v>0</v>
      </c>
      <c r="J26" s="44">
        <f t="shared" si="9"/>
        <v>0</v>
      </c>
      <c r="K26" s="141">
        <f t="shared" si="9"/>
        <v>0</v>
      </c>
    </row>
    <row r="27" spans="1:12" ht="13.35" customHeight="1" x14ac:dyDescent="0.25">
      <c r="A27" s="147" t="s">
        <v>71</v>
      </c>
      <c r="B27" s="91"/>
      <c r="C27" s="61"/>
      <c r="D27" s="151"/>
      <c r="E27" s="151"/>
      <c r="F27" s="152"/>
      <c r="G27" s="61"/>
      <c r="H27" s="153"/>
      <c r="I27" s="154"/>
      <c r="J27" s="61"/>
      <c r="K27" s="153"/>
    </row>
    <row r="28" spans="1:12" ht="13.35" customHeight="1" x14ac:dyDescent="0.25">
      <c r="A28" s="147" t="s">
        <v>72</v>
      </c>
      <c r="B28" s="91"/>
      <c r="C28" s="61"/>
      <c r="D28" s="151"/>
      <c r="E28" s="151"/>
      <c r="F28" s="152"/>
      <c r="G28" s="61"/>
      <c r="H28" s="153"/>
      <c r="I28" s="154"/>
      <c r="J28" s="61"/>
      <c r="K28" s="153"/>
      <c r="L28" s="148"/>
    </row>
    <row r="29" spans="1:12" ht="13.35" customHeight="1" x14ac:dyDescent="0.25">
      <c r="A29" s="147" t="s">
        <v>73</v>
      </c>
      <c r="B29" s="91"/>
      <c r="C29" s="61"/>
      <c r="D29" s="151"/>
      <c r="E29" s="151"/>
      <c r="F29" s="152"/>
      <c r="G29" s="61"/>
      <c r="H29" s="153"/>
      <c r="I29" s="154"/>
      <c r="J29" s="61"/>
      <c r="K29" s="153"/>
      <c r="L29" s="148"/>
    </row>
    <row r="30" spans="1:12" ht="13.35" customHeight="1" x14ac:dyDescent="0.25">
      <c r="A30" s="147" t="s">
        <v>74</v>
      </c>
      <c r="B30" s="91"/>
      <c r="C30" s="61"/>
      <c r="D30" s="151"/>
      <c r="E30" s="151"/>
      <c r="F30" s="152"/>
      <c r="G30" s="61"/>
      <c r="H30" s="153"/>
      <c r="I30" s="154"/>
      <c r="J30" s="61"/>
      <c r="K30" s="153"/>
      <c r="L30" s="148"/>
    </row>
    <row r="31" spans="1:12" ht="13.35" customHeight="1" x14ac:dyDescent="0.25">
      <c r="A31" s="147" t="s">
        <v>75</v>
      </c>
      <c r="B31" s="91"/>
      <c r="C31" s="61"/>
      <c r="D31" s="151"/>
      <c r="E31" s="151"/>
      <c r="F31" s="152"/>
      <c r="G31" s="61"/>
      <c r="H31" s="153"/>
      <c r="I31" s="154"/>
      <c r="J31" s="61"/>
      <c r="K31" s="153"/>
      <c r="L31" s="148"/>
    </row>
    <row r="32" spans="1:12" ht="13.35" customHeight="1" x14ac:dyDescent="0.25">
      <c r="A32" s="147" t="s">
        <v>76</v>
      </c>
      <c r="B32" s="91"/>
      <c r="C32" s="61"/>
      <c r="D32" s="151"/>
      <c r="E32" s="151"/>
      <c r="F32" s="152"/>
      <c r="G32" s="61"/>
      <c r="H32" s="153"/>
      <c r="I32" s="154"/>
      <c r="J32" s="61"/>
      <c r="K32" s="153"/>
      <c r="L32" s="148"/>
    </row>
    <row r="33" spans="1:12" ht="13.35" customHeight="1" x14ac:dyDescent="0.25">
      <c r="A33" s="147" t="s">
        <v>77</v>
      </c>
      <c r="B33" s="91"/>
      <c r="C33" s="61"/>
      <c r="D33" s="151"/>
      <c r="E33" s="151"/>
      <c r="F33" s="152"/>
      <c r="G33" s="61"/>
      <c r="H33" s="153"/>
      <c r="I33" s="154"/>
      <c r="J33" s="61"/>
      <c r="K33" s="153"/>
      <c r="L33" s="148"/>
    </row>
    <row r="34" spans="1:12" ht="13.35" customHeight="1" x14ac:dyDescent="0.25">
      <c r="A34" s="147" t="s">
        <v>78</v>
      </c>
      <c r="B34" s="91"/>
      <c r="C34" s="61"/>
      <c r="D34" s="151"/>
      <c r="E34" s="151"/>
      <c r="F34" s="152"/>
      <c r="G34" s="61"/>
      <c r="H34" s="153"/>
      <c r="I34" s="154"/>
      <c r="J34" s="61"/>
      <c r="K34" s="153"/>
      <c r="L34" s="148"/>
    </row>
    <row r="35" spans="1:12" ht="13.35" customHeight="1" x14ac:dyDescent="0.25">
      <c r="A35" s="147" t="s">
        <v>79</v>
      </c>
      <c r="B35" s="91"/>
      <c r="C35" s="61"/>
      <c r="D35" s="151"/>
      <c r="E35" s="151"/>
      <c r="F35" s="152"/>
      <c r="G35" s="61"/>
      <c r="H35" s="153"/>
      <c r="I35" s="154"/>
      <c r="J35" s="61"/>
      <c r="K35" s="153"/>
      <c r="L35" s="148"/>
    </row>
    <row r="36" spans="1:12" ht="13.35" customHeight="1" x14ac:dyDescent="0.25">
      <c r="A36" s="147" t="s">
        <v>56</v>
      </c>
      <c r="B36" s="91"/>
      <c r="C36" s="61"/>
      <c r="D36" s="151"/>
      <c r="E36" s="151"/>
      <c r="F36" s="152"/>
      <c r="G36" s="61"/>
      <c r="H36" s="153"/>
      <c r="I36" s="154"/>
      <c r="J36" s="61"/>
      <c r="K36" s="153"/>
      <c r="L36" s="148"/>
    </row>
    <row r="37" spans="1:12" ht="13.35" customHeight="1" x14ac:dyDescent="0.25">
      <c r="A37" s="142" t="s">
        <v>80</v>
      </c>
      <c r="B37" s="91"/>
      <c r="C37" s="44">
        <f t="shared" ref="C37:D37" si="10">SUM(C38:C43)</f>
        <v>0</v>
      </c>
      <c r="D37" s="149">
        <f t="shared" si="10"/>
        <v>0</v>
      </c>
      <c r="E37" s="149">
        <f t="shared" ref="E37:K37" si="11">SUM(E38:E43)</f>
        <v>0</v>
      </c>
      <c r="F37" s="140">
        <f t="shared" si="11"/>
        <v>0</v>
      </c>
      <c r="G37" s="44">
        <f t="shared" si="11"/>
        <v>0</v>
      </c>
      <c r="H37" s="141">
        <f t="shared" si="11"/>
        <v>0</v>
      </c>
      <c r="I37" s="150">
        <f t="shared" si="11"/>
        <v>0</v>
      </c>
      <c r="J37" s="44">
        <f t="shared" si="11"/>
        <v>0</v>
      </c>
      <c r="K37" s="141">
        <f t="shared" si="11"/>
        <v>0</v>
      </c>
      <c r="L37" s="148"/>
    </row>
    <row r="38" spans="1:12" ht="13.35" customHeight="1" x14ac:dyDescent="0.25">
      <c r="A38" s="147" t="s">
        <v>81</v>
      </c>
      <c r="B38" s="91"/>
      <c r="C38" s="61"/>
      <c r="D38" s="151"/>
      <c r="E38" s="151"/>
      <c r="F38" s="152"/>
      <c r="G38" s="61"/>
      <c r="H38" s="153"/>
      <c r="I38" s="154"/>
      <c r="J38" s="61"/>
      <c r="K38" s="153"/>
      <c r="L38" s="148"/>
    </row>
    <row r="39" spans="1:12" ht="13.35" customHeight="1" x14ac:dyDescent="0.25">
      <c r="A39" s="147" t="s">
        <v>82</v>
      </c>
      <c r="B39" s="91"/>
      <c r="C39" s="61"/>
      <c r="D39" s="151"/>
      <c r="E39" s="151"/>
      <c r="F39" s="152"/>
      <c r="G39" s="61"/>
      <c r="H39" s="153"/>
      <c r="I39" s="154"/>
      <c r="J39" s="61"/>
      <c r="K39" s="153"/>
      <c r="L39" s="148"/>
    </row>
    <row r="40" spans="1:12" ht="13.35" customHeight="1" x14ac:dyDescent="0.25">
      <c r="A40" s="147" t="s">
        <v>83</v>
      </c>
      <c r="B40" s="91"/>
      <c r="C40" s="61"/>
      <c r="D40" s="151"/>
      <c r="E40" s="151"/>
      <c r="F40" s="152"/>
      <c r="G40" s="61"/>
      <c r="H40" s="153"/>
      <c r="I40" s="154"/>
      <c r="J40" s="61"/>
      <c r="K40" s="153"/>
    </row>
    <row r="41" spans="1:12" ht="13.35" customHeight="1" x14ac:dyDescent="0.25">
      <c r="A41" s="147" t="s">
        <v>84</v>
      </c>
      <c r="B41" s="91"/>
      <c r="C41" s="61"/>
      <c r="D41" s="151"/>
      <c r="E41" s="151"/>
      <c r="F41" s="152"/>
      <c r="G41" s="61"/>
      <c r="H41" s="153"/>
      <c r="I41" s="154"/>
      <c r="J41" s="61"/>
      <c r="K41" s="153"/>
      <c r="L41" s="148"/>
    </row>
    <row r="42" spans="1:12" ht="13.35" customHeight="1" x14ac:dyDescent="0.25">
      <c r="A42" s="147" t="s">
        <v>85</v>
      </c>
      <c r="B42" s="91"/>
      <c r="C42" s="61"/>
      <c r="D42" s="151"/>
      <c r="E42" s="151"/>
      <c r="F42" s="152"/>
      <c r="G42" s="61"/>
      <c r="H42" s="153"/>
      <c r="I42" s="154"/>
      <c r="J42" s="61"/>
      <c r="K42" s="153"/>
    </row>
    <row r="43" spans="1:12" ht="13.35" customHeight="1" x14ac:dyDescent="0.25">
      <c r="A43" s="147" t="s">
        <v>56</v>
      </c>
      <c r="B43" s="91"/>
      <c r="C43" s="61"/>
      <c r="D43" s="151"/>
      <c r="E43" s="151"/>
      <c r="F43" s="152"/>
      <c r="G43" s="61"/>
      <c r="H43" s="153"/>
      <c r="I43" s="154"/>
      <c r="J43" s="61"/>
      <c r="K43" s="153"/>
    </row>
    <row r="44" spans="1:12" ht="13.35" customHeight="1" x14ac:dyDescent="0.25">
      <c r="A44" s="142" t="s">
        <v>86</v>
      </c>
      <c r="B44" s="91"/>
      <c r="C44" s="44">
        <f t="shared" ref="C44:D44" si="12">SUM(C45:C51)</f>
        <v>0</v>
      </c>
      <c r="D44" s="149">
        <f t="shared" si="12"/>
        <v>0</v>
      </c>
      <c r="E44" s="149">
        <f t="shared" ref="E44:K44" si="13">SUM(E45:E51)</f>
        <v>0</v>
      </c>
      <c r="F44" s="140">
        <f t="shared" si="13"/>
        <v>0</v>
      </c>
      <c r="G44" s="44">
        <f t="shared" si="13"/>
        <v>0</v>
      </c>
      <c r="H44" s="141">
        <f t="shared" si="13"/>
        <v>0</v>
      </c>
      <c r="I44" s="150">
        <f t="shared" si="13"/>
        <v>0</v>
      </c>
      <c r="J44" s="44">
        <f t="shared" si="13"/>
        <v>0</v>
      </c>
      <c r="K44" s="141">
        <f t="shared" si="13"/>
        <v>0</v>
      </c>
    </row>
    <row r="45" spans="1:12" ht="13.35" customHeight="1" x14ac:dyDescent="0.25">
      <c r="A45" s="147" t="s">
        <v>87</v>
      </c>
      <c r="B45" s="91"/>
      <c r="C45" s="61"/>
      <c r="D45" s="151"/>
      <c r="E45" s="151"/>
      <c r="F45" s="152"/>
      <c r="G45" s="61"/>
      <c r="H45" s="153"/>
      <c r="I45" s="154"/>
      <c r="J45" s="61"/>
      <c r="K45" s="153"/>
    </row>
    <row r="46" spans="1:12" ht="13.35" customHeight="1" x14ac:dyDescent="0.25">
      <c r="A46" s="147" t="s">
        <v>88</v>
      </c>
      <c r="B46" s="91"/>
      <c r="C46" s="61"/>
      <c r="D46" s="151"/>
      <c r="E46" s="151"/>
      <c r="F46" s="152"/>
      <c r="G46" s="61"/>
      <c r="H46" s="153"/>
      <c r="I46" s="154"/>
      <c r="J46" s="61"/>
      <c r="K46" s="153"/>
    </row>
    <row r="47" spans="1:12" ht="13.35" customHeight="1" x14ac:dyDescent="0.25">
      <c r="A47" s="147" t="s">
        <v>89</v>
      </c>
      <c r="B47" s="91"/>
      <c r="C47" s="61"/>
      <c r="D47" s="151"/>
      <c r="E47" s="151"/>
      <c r="F47" s="152"/>
      <c r="G47" s="61"/>
      <c r="H47" s="153"/>
      <c r="I47" s="154"/>
      <c r="J47" s="61"/>
      <c r="K47" s="153"/>
    </row>
    <row r="48" spans="1:12" ht="13.35" customHeight="1" x14ac:dyDescent="0.25">
      <c r="A48" s="147" t="s">
        <v>90</v>
      </c>
      <c r="B48" s="91"/>
      <c r="C48" s="61"/>
      <c r="D48" s="151"/>
      <c r="E48" s="151"/>
      <c r="F48" s="152"/>
      <c r="G48" s="61"/>
      <c r="H48" s="153"/>
      <c r="I48" s="154"/>
      <c r="J48" s="61"/>
      <c r="K48" s="153"/>
      <c r="L48" s="148"/>
    </row>
    <row r="49" spans="1:12" ht="13.35" customHeight="1" x14ac:dyDescent="0.25">
      <c r="A49" s="147" t="s">
        <v>91</v>
      </c>
      <c r="B49" s="91"/>
      <c r="C49" s="61"/>
      <c r="D49" s="151"/>
      <c r="E49" s="151"/>
      <c r="F49" s="152"/>
      <c r="G49" s="61"/>
      <c r="H49" s="153"/>
      <c r="I49" s="154"/>
      <c r="J49" s="61"/>
      <c r="K49" s="153"/>
    </row>
    <row r="50" spans="1:12" ht="13.35" customHeight="1" x14ac:dyDescent="0.25">
      <c r="A50" s="147" t="s">
        <v>92</v>
      </c>
      <c r="B50" s="91"/>
      <c r="C50" s="61"/>
      <c r="D50" s="151"/>
      <c r="E50" s="151"/>
      <c r="F50" s="152"/>
      <c r="G50" s="61"/>
      <c r="H50" s="153"/>
      <c r="I50" s="154"/>
      <c r="J50" s="61"/>
      <c r="K50" s="153"/>
    </row>
    <row r="51" spans="1:12" ht="13.35" customHeight="1" x14ac:dyDescent="0.25">
      <c r="A51" s="147" t="s">
        <v>56</v>
      </c>
      <c r="B51" s="91"/>
      <c r="C51" s="61"/>
      <c r="D51" s="151"/>
      <c r="E51" s="151"/>
      <c r="F51" s="152"/>
      <c r="G51" s="61"/>
      <c r="H51" s="153"/>
      <c r="I51" s="154"/>
      <c r="J51" s="61"/>
      <c r="K51" s="153"/>
    </row>
    <row r="52" spans="1:12" ht="13.35" customHeight="1" x14ac:dyDescent="0.25">
      <c r="A52" s="142" t="s">
        <v>93</v>
      </c>
      <c r="B52" s="91"/>
      <c r="C52" s="44">
        <f t="shared" ref="C52:D52" si="14">SUM(C53:C61)</f>
        <v>0</v>
      </c>
      <c r="D52" s="149">
        <f t="shared" si="14"/>
        <v>0</v>
      </c>
      <c r="E52" s="149">
        <f t="shared" ref="E52:K52" si="15">SUM(E53:E61)</f>
        <v>0</v>
      </c>
      <c r="F52" s="140">
        <f t="shared" si="15"/>
        <v>0</v>
      </c>
      <c r="G52" s="44">
        <f t="shared" si="15"/>
        <v>0</v>
      </c>
      <c r="H52" s="141">
        <f t="shared" si="15"/>
        <v>0</v>
      </c>
      <c r="I52" s="150">
        <f t="shared" si="15"/>
        <v>0</v>
      </c>
      <c r="J52" s="44">
        <f t="shared" si="15"/>
        <v>0</v>
      </c>
      <c r="K52" s="141">
        <f t="shared" si="15"/>
        <v>0</v>
      </c>
      <c r="L52" s="148"/>
    </row>
    <row r="53" spans="1:12" ht="13.35" customHeight="1" x14ac:dyDescent="0.25">
      <c r="A53" s="147" t="s">
        <v>94</v>
      </c>
      <c r="B53" s="91"/>
      <c r="C53" s="61"/>
      <c r="D53" s="151"/>
      <c r="E53" s="151"/>
      <c r="F53" s="152"/>
      <c r="G53" s="61"/>
      <c r="H53" s="153"/>
      <c r="I53" s="154"/>
      <c r="J53" s="61"/>
      <c r="K53" s="153"/>
    </row>
    <row r="54" spans="1:12" ht="13.35" customHeight="1" x14ac:dyDescent="0.25">
      <c r="A54" s="147" t="s">
        <v>95</v>
      </c>
      <c r="B54" s="91"/>
      <c r="C54" s="61"/>
      <c r="D54" s="151"/>
      <c r="E54" s="151"/>
      <c r="F54" s="152"/>
      <c r="G54" s="61"/>
      <c r="H54" s="153"/>
      <c r="I54" s="154"/>
      <c r="J54" s="61"/>
      <c r="K54" s="153"/>
      <c r="L54" s="148"/>
    </row>
    <row r="55" spans="1:12" ht="13.35" customHeight="1" x14ac:dyDescent="0.25">
      <c r="A55" s="147" t="s">
        <v>96</v>
      </c>
      <c r="B55" s="91"/>
      <c r="C55" s="61"/>
      <c r="D55" s="151"/>
      <c r="E55" s="151"/>
      <c r="F55" s="152"/>
      <c r="G55" s="61"/>
      <c r="H55" s="153"/>
      <c r="I55" s="154"/>
      <c r="J55" s="61"/>
      <c r="K55" s="153"/>
      <c r="L55" s="148"/>
    </row>
    <row r="56" spans="1:12" ht="13.35" customHeight="1" x14ac:dyDescent="0.25">
      <c r="A56" s="147" t="s">
        <v>58</v>
      </c>
      <c r="B56" s="91"/>
      <c r="C56" s="61"/>
      <c r="D56" s="151"/>
      <c r="E56" s="151"/>
      <c r="F56" s="152"/>
      <c r="G56" s="61"/>
      <c r="H56" s="153"/>
      <c r="I56" s="154"/>
      <c r="J56" s="61"/>
      <c r="K56" s="153"/>
      <c r="L56" s="148"/>
    </row>
    <row r="57" spans="1:12" ht="13.35" customHeight="1" x14ac:dyDescent="0.25">
      <c r="A57" s="147" t="s">
        <v>59</v>
      </c>
      <c r="B57" s="91"/>
      <c r="C57" s="61"/>
      <c r="D57" s="151"/>
      <c r="E57" s="151"/>
      <c r="F57" s="152"/>
      <c r="G57" s="61"/>
      <c r="H57" s="153"/>
      <c r="I57" s="154"/>
      <c r="J57" s="61"/>
      <c r="K57" s="153"/>
      <c r="L57" s="148"/>
    </row>
    <row r="58" spans="1:12" ht="13.35" customHeight="1" x14ac:dyDescent="0.25">
      <c r="A58" s="147" t="s">
        <v>60</v>
      </c>
      <c r="B58" s="91"/>
      <c r="C58" s="61"/>
      <c r="D58" s="151"/>
      <c r="E58" s="151"/>
      <c r="F58" s="152"/>
      <c r="G58" s="61"/>
      <c r="H58" s="153"/>
      <c r="I58" s="154"/>
      <c r="J58" s="61"/>
      <c r="K58" s="153"/>
    </row>
    <row r="59" spans="1:12" ht="13.35" customHeight="1" x14ac:dyDescent="0.25">
      <c r="A59" s="147" t="s">
        <v>66</v>
      </c>
      <c r="B59" s="91"/>
      <c r="C59" s="61"/>
      <c r="D59" s="151"/>
      <c r="E59" s="151"/>
      <c r="F59" s="152"/>
      <c r="G59" s="61"/>
      <c r="H59" s="153"/>
      <c r="I59" s="154"/>
      <c r="J59" s="61"/>
      <c r="K59" s="153"/>
      <c r="L59" s="148"/>
    </row>
    <row r="60" spans="1:12" ht="13.35" customHeight="1" x14ac:dyDescent="0.25">
      <c r="A60" s="147" t="s">
        <v>69</v>
      </c>
      <c r="B60" s="91"/>
      <c r="C60" s="61"/>
      <c r="D60" s="151"/>
      <c r="E60" s="151"/>
      <c r="F60" s="152"/>
      <c r="G60" s="61"/>
      <c r="H60" s="153"/>
      <c r="I60" s="154"/>
      <c r="J60" s="61"/>
      <c r="K60" s="153"/>
      <c r="L60" s="148"/>
    </row>
    <row r="61" spans="1:12" ht="13.35" customHeight="1" x14ac:dyDescent="0.25">
      <c r="A61" s="147" t="s">
        <v>56</v>
      </c>
      <c r="B61" s="91"/>
      <c r="C61" s="61"/>
      <c r="D61" s="151"/>
      <c r="E61" s="151"/>
      <c r="F61" s="152"/>
      <c r="G61" s="61"/>
      <c r="H61" s="153"/>
      <c r="I61" s="154"/>
      <c r="J61" s="61"/>
      <c r="K61" s="153"/>
      <c r="L61" s="148"/>
    </row>
    <row r="62" spans="1:12" ht="13.35" customHeight="1" x14ac:dyDescent="0.25">
      <c r="A62" s="142" t="s">
        <v>97</v>
      </c>
      <c r="B62" s="91"/>
      <c r="C62" s="44">
        <f t="shared" ref="C62:D62" si="16">SUM(C63:C67)</f>
        <v>0</v>
      </c>
      <c r="D62" s="149">
        <f t="shared" si="16"/>
        <v>0</v>
      </c>
      <c r="E62" s="149">
        <f t="shared" ref="E62:K62" si="17">SUM(E63:E67)</f>
        <v>0</v>
      </c>
      <c r="F62" s="140">
        <f t="shared" si="17"/>
        <v>0</v>
      </c>
      <c r="G62" s="44">
        <f t="shared" si="17"/>
        <v>0</v>
      </c>
      <c r="H62" s="141">
        <f t="shared" si="17"/>
        <v>0</v>
      </c>
      <c r="I62" s="150">
        <f t="shared" si="17"/>
        <v>0</v>
      </c>
      <c r="J62" s="44">
        <f t="shared" si="17"/>
        <v>0</v>
      </c>
      <c r="K62" s="141">
        <f t="shared" si="17"/>
        <v>0</v>
      </c>
      <c r="L62" s="148"/>
    </row>
    <row r="63" spans="1:12" ht="13.35" customHeight="1" x14ac:dyDescent="0.25">
      <c r="A63" s="147" t="s">
        <v>98</v>
      </c>
      <c r="B63" s="91"/>
      <c r="C63" s="61"/>
      <c r="D63" s="151"/>
      <c r="E63" s="151"/>
      <c r="F63" s="152"/>
      <c r="G63" s="61"/>
      <c r="H63" s="153"/>
      <c r="I63" s="154"/>
      <c r="J63" s="61"/>
      <c r="K63" s="153"/>
      <c r="L63" s="148"/>
    </row>
    <row r="64" spans="1:12" ht="13.35" customHeight="1" x14ac:dyDescent="0.25">
      <c r="A64" s="147" t="s">
        <v>99</v>
      </c>
      <c r="B64" s="91"/>
      <c r="C64" s="61"/>
      <c r="D64" s="151"/>
      <c r="E64" s="151"/>
      <c r="F64" s="152"/>
      <c r="G64" s="61"/>
      <c r="H64" s="153"/>
      <c r="I64" s="154"/>
      <c r="J64" s="61"/>
      <c r="K64" s="153"/>
    </row>
    <row r="65" spans="1:11" ht="13.35" customHeight="1" x14ac:dyDescent="0.25">
      <c r="A65" s="147" t="s">
        <v>100</v>
      </c>
      <c r="B65" s="91"/>
      <c r="C65" s="61"/>
      <c r="D65" s="151"/>
      <c r="E65" s="151"/>
      <c r="F65" s="152"/>
      <c r="G65" s="61"/>
      <c r="H65" s="153"/>
      <c r="I65" s="154"/>
      <c r="J65" s="61"/>
      <c r="K65" s="153"/>
    </row>
    <row r="66" spans="1:11" ht="13.35" customHeight="1" x14ac:dyDescent="0.25">
      <c r="A66" s="147" t="s">
        <v>101</v>
      </c>
      <c r="B66" s="91"/>
      <c r="C66" s="61"/>
      <c r="D66" s="151"/>
      <c r="E66" s="151"/>
      <c r="F66" s="152"/>
      <c r="G66" s="61"/>
      <c r="H66" s="153"/>
      <c r="I66" s="154"/>
      <c r="J66" s="61"/>
      <c r="K66" s="153"/>
    </row>
    <row r="67" spans="1:11" ht="13.35" customHeight="1" x14ac:dyDescent="0.25">
      <c r="A67" s="147" t="s">
        <v>56</v>
      </c>
      <c r="B67" s="91"/>
      <c r="C67" s="61"/>
      <c r="D67" s="151"/>
      <c r="E67" s="151"/>
      <c r="F67" s="152"/>
      <c r="G67" s="61"/>
      <c r="H67" s="153"/>
      <c r="I67" s="154"/>
      <c r="J67" s="61"/>
      <c r="K67" s="153"/>
    </row>
    <row r="68" spans="1:11" ht="13.35" customHeight="1" x14ac:dyDescent="0.25">
      <c r="A68" s="142" t="s">
        <v>102</v>
      </c>
      <c r="B68" s="91"/>
      <c r="C68" s="44">
        <f t="shared" ref="C68:D68" si="18">SUM(C69:C72)</f>
        <v>0</v>
      </c>
      <c r="D68" s="44">
        <f t="shared" si="18"/>
        <v>0</v>
      </c>
      <c r="E68" s="44">
        <f t="shared" ref="E68:K68" si="19">SUM(E69:E72)</f>
        <v>0</v>
      </c>
      <c r="F68" s="140">
        <f t="shared" si="19"/>
        <v>0</v>
      </c>
      <c r="G68" s="44">
        <f t="shared" si="19"/>
        <v>0</v>
      </c>
      <c r="H68" s="141">
        <f t="shared" si="19"/>
        <v>0</v>
      </c>
      <c r="I68" s="150">
        <f t="shared" si="19"/>
        <v>0</v>
      </c>
      <c r="J68" s="44">
        <f t="shared" si="19"/>
        <v>0</v>
      </c>
      <c r="K68" s="141">
        <f t="shared" si="19"/>
        <v>0</v>
      </c>
    </row>
    <row r="69" spans="1:11" ht="13.35" customHeight="1" x14ac:dyDescent="0.25">
      <c r="A69" s="147" t="s">
        <v>103</v>
      </c>
      <c r="B69" s="91"/>
      <c r="C69" s="61"/>
      <c r="D69" s="62"/>
      <c r="E69" s="62"/>
      <c r="F69" s="63"/>
      <c r="G69" s="61"/>
      <c r="H69" s="62"/>
      <c r="I69" s="63"/>
      <c r="J69" s="61"/>
      <c r="K69" s="153"/>
    </row>
    <row r="70" spans="1:11" ht="13.35" customHeight="1" x14ac:dyDescent="0.25">
      <c r="A70" s="147" t="s">
        <v>104</v>
      </c>
      <c r="B70" s="91"/>
      <c r="C70" s="61"/>
      <c r="D70" s="64"/>
      <c r="E70" s="64"/>
      <c r="F70" s="63"/>
      <c r="G70" s="61"/>
      <c r="H70" s="62"/>
      <c r="I70" s="63"/>
      <c r="J70" s="61"/>
      <c r="K70" s="153"/>
    </row>
    <row r="71" spans="1:11" ht="13.35" customHeight="1" x14ac:dyDescent="0.25">
      <c r="A71" s="147" t="s">
        <v>105</v>
      </c>
      <c r="B71" s="91"/>
      <c r="C71" s="61"/>
      <c r="D71" s="64"/>
      <c r="E71" s="64"/>
      <c r="F71" s="63"/>
      <c r="G71" s="61"/>
      <c r="H71" s="62"/>
      <c r="I71" s="63"/>
      <c r="J71" s="61"/>
      <c r="K71" s="64"/>
    </row>
    <row r="72" spans="1:11" ht="13.35" customHeight="1" x14ac:dyDescent="0.25">
      <c r="A72" s="147" t="s">
        <v>56</v>
      </c>
      <c r="B72" s="91"/>
      <c r="C72" s="61"/>
      <c r="D72" s="64"/>
      <c r="E72" s="64"/>
      <c r="F72" s="63"/>
      <c r="G72" s="61"/>
      <c r="H72" s="62"/>
      <c r="I72" s="63"/>
      <c r="J72" s="61"/>
      <c r="K72" s="64"/>
    </row>
    <row r="73" spans="1:11" ht="5.0999999999999996" customHeight="1" x14ac:dyDescent="0.25">
      <c r="A73" s="109"/>
      <c r="B73" s="91"/>
      <c r="C73" s="44"/>
      <c r="D73" s="47"/>
      <c r="E73" s="47"/>
      <c r="F73" s="46"/>
      <c r="G73" s="44"/>
      <c r="H73" s="45"/>
      <c r="I73" s="46"/>
      <c r="J73" s="44"/>
      <c r="K73" s="47"/>
    </row>
    <row r="74" spans="1:11" ht="13.35" customHeight="1" x14ac:dyDescent="0.25">
      <c r="A74" s="93" t="s">
        <v>106</v>
      </c>
      <c r="B74" s="91"/>
      <c r="C74" s="114">
        <f t="shared" ref="C74:D74" si="20">C75+C98</f>
        <v>0</v>
      </c>
      <c r="D74" s="117">
        <f t="shared" si="20"/>
        <v>0</v>
      </c>
      <c r="E74" s="117">
        <f t="shared" ref="E74:K74" si="21">E75+E98</f>
        <v>0</v>
      </c>
      <c r="F74" s="116">
        <f t="shared" si="21"/>
        <v>0</v>
      </c>
      <c r="G74" s="114">
        <f t="shared" si="21"/>
        <v>0</v>
      </c>
      <c r="H74" s="115">
        <f t="shared" si="21"/>
        <v>0</v>
      </c>
      <c r="I74" s="116">
        <f t="shared" si="21"/>
        <v>0</v>
      </c>
      <c r="J74" s="114">
        <f t="shared" si="21"/>
        <v>0</v>
      </c>
      <c r="K74" s="117">
        <f t="shared" si="21"/>
        <v>0</v>
      </c>
    </row>
    <row r="75" spans="1:11" ht="13.35" customHeight="1" x14ac:dyDescent="0.25">
      <c r="A75" s="142" t="s">
        <v>107</v>
      </c>
      <c r="B75" s="91"/>
      <c r="C75" s="110">
        <f t="shared" ref="C75:D75" si="22">SUM(C76:C97)</f>
        <v>0</v>
      </c>
      <c r="D75" s="143">
        <f t="shared" si="22"/>
        <v>0</v>
      </c>
      <c r="E75" s="143">
        <f t="shared" ref="E75:K75" si="23">SUM(E76:E97)</f>
        <v>0</v>
      </c>
      <c r="F75" s="144">
        <f t="shared" si="23"/>
        <v>0</v>
      </c>
      <c r="G75" s="110">
        <f t="shared" si="23"/>
        <v>0</v>
      </c>
      <c r="H75" s="145">
        <f t="shared" si="23"/>
        <v>0</v>
      </c>
      <c r="I75" s="144">
        <f t="shared" si="23"/>
        <v>0</v>
      </c>
      <c r="J75" s="110">
        <f t="shared" si="23"/>
        <v>0</v>
      </c>
      <c r="K75" s="145">
        <f t="shared" si="23"/>
        <v>0</v>
      </c>
    </row>
    <row r="76" spans="1:11" ht="13.35" customHeight="1" x14ac:dyDescent="0.25">
      <c r="A76" s="147" t="s">
        <v>108</v>
      </c>
      <c r="B76" s="91"/>
      <c r="C76" s="61"/>
      <c r="D76" s="64"/>
      <c r="E76" s="64"/>
      <c r="F76" s="63"/>
      <c r="G76" s="61"/>
      <c r="H76" s="62"/>
      <c r="I76" s="63"/>
      <c r="J76" s="61"/>
      <c r="K76" s="64"/>
    </row>
    <row r="77" spans="1:11" ht="13.35" customHeight="1" x14ac:dyDescent="0.25">
      <c r="A77" s="147" t="s">
        <v>109</v>
      </c>
      <c r="B77" s="91"/>
      <c r="C77" s="61"/>
      <c r="D77" s="64"/>
      <c r="E77" s="64"/>
      <c r="F77" s="63"/>
      <c r="G77" s="61"/>
      <c r="H77" s="62"/>
      <c r="I77" s="63"/>
      <c r="J77" s="61"/>
      <c r="K77" s="64"/>
    </row>
    <row r="78" spans="1:11" ht="13.35" customHeight="1" x14ac:dyDescent="0.25">
      <c r="A78" s="147" t="s">
        <v>110</v>
      </c>
      <c r="B78" s="91"/>
      <c r="C78" s="61"/>
      <c r="D78" s="64"/>
      <c r="E78" s="64"/>
      <c r="F78" s="63"/>
      <c r="G78" s="61"/>
      <c r="H78" s="62"/>
      <c r="I78" s="63"/>
      <c r="J78" s="61"/>
      <c r="K78" s="64"/>
    </row>
    <row r="79" spans="1:11" ht="13.35" customHeight="1" x14ac:dyDescent="0.25">
      <c r="A79" s="147" t="s">
        <v>111</v>
      </c>
      <c r="B79" s="91"/>
      <c r="C79" s="61"/>
      <c r="D79" s="64"/>
      <c r="E79" s="64"/>
      <c r="F79" s="63"/>
      <c r="G79" s="61"/>
      <c r="H79" s="62"/>
      <c r="I79" s="63"/>
      <c r="J79" s="61"/>
      <c r="K79" s="64"/>
    </row>
    <row r="80" spans="1:11" ht="13.35" customHeight="1" x14ac:dyDescent="0.25">
      <c r="A80" s="147" t="s">
        <v>112</v>
      </c>
      <c r="B80" s="91"/>
      <c r="C80" s="61"/>
      <c r="D80" s="64"/>
      <c r="E80" s="64"/>
      <c r="F80" s="63"/>
      <c r="G80" s="61"/>
      <c r="H80" s="62"/>
      <c r="I80" s="63"/>
      <c r="J80" s="61"/>
      <c r="K80" s="64"/>
    </row>
    <row r="81" spans="1:12" ht="13.35" customHeight="1" x14ac:dyDescent="0.25">
      <c r="A81" s="147" t="s">
        <v>113</v>
      </c>
      <c r="B81" s="91"/>
      <c r="C81" s="61"/>
      <c r="D81" s="64"/>
      <c r="E81" s="64"/>
      <c r="F81" s="63"/>
      <c r="G81" s="61"/>
      <c r="H81" s="62"/>
      <c r="I81" s="63"/>
      <c r="J81" s="61"/>
      <c r="K81" s="64"/>
    </row>
    <row r="82" spans="1:12" ht="13.35" customHeight="1" x14ac:dyDescent="0.25">
      <c r="A82" s="147" t="s">
        <v>114</v>
      </c>
      <c r="B82" s="91"/>
      <c r="C82" s="61"/>
      <c r="D82" s="64"/>
      <c r="E82" s="64"/>
      <c r="F82" s="63"/>
      <c r="G82" s="61"/>
      <c r="H82" s="62"/>
      <c r="I82" s="63"/>
      <c r="J82" s="61"/>
      <c r="K82" s="64"/>
    </row>
    <row r="83" spans="1:12" ht="13.35" customHeight="1" x14ac:dyDescent="0.25">
      <c r="A83" s="147" t="s">
        <v>115</v>
      </c>
      <c r="B83" s="91"/>
      <c r="C83" s="61"/>
      <c r="D83" s="64"/>
      <c r="E83" s="64"/>
      <c r="F83" s="63"/>
      <c r="G83" s="61"/>
      <c r="H83" s="62"/>
      <c r="I83" s="63"/>
      <c r="J83" s="61"/>
      <c r="K83" s="64"/>
    </row>
    <row r="84" spans="1:12" ht="13.35" customHeight="1" x14ac:dyDescent="0.25">
      <c r="A84" s="147" t="s">
        <v>116</v>
      </c>
      <c r="B84" s="91"/>
      <c r="C84" s="61"/>
      <c r="D84" s="64"/>
      <c r="E84" s="64"/>
      <c r="F84" s="63"/>
      <c r="G84" s="61"/>
      <c r="H84" s="62"/>
      <c r="I84" s="63"/>
      <c r="J84" s="61"/>
      <c r="K84" s="64"/>
      <c r="L84" s="45"/>
    </row>
    <row r="85" spans="1:12" ht="13.35" customHeight="1" x14ac:dyDescent="0.25">
      <c r="A85" s="147" t="s">
        <v>117</v>
      </c>
      <c r="B85" s="91"/>
      <c r="C85" s="61"/>
      <c r="D85" s="64"/>
      <c r="E85" s="64"/>
      <c r="F85" s="63"/>
      <c r="G85" s="61"/>
      <c r="H85" s="62"/>
      <c r="I85" s="63"/>
      <c r="J85" s="61"/>
      <c r="K85" s="64"/>
    </row>
    <row r="86" spans="1:12" ht="13.35" customHeight="1" x14ac:dyDescent="0.25">
      <c r="A86" s="147" t="s">
        <v>118</v>
      </c>
      <c r="B86" s="91"/>
      <c r="C86" s="61"/>
      <c r="D86" s="64"/>
      <c r="E86" s="64"/>
      <c r="F86" s="63"/>
      <c r="G86" s="61"/>
      <c r="H86" s="62"/>
      <c r="I86" s="63"/>
      <c r="J86" s="61"/>
      <c r="K86" s="64"/>
    </row>
    <row r="87" spans="1:12" ht="13.35" customHeight="1" x14ac:dyDescent="0.25">
      <c r="A87" s="147" t="s">
        <v>119</v>
      </c>
      <c r="B87" s="91"/>
      <c r="C87" s="61"/>
      <c r="D87" s="64"/>
      <c r="E87" s="64"/>
      <c r="F87" s="63"/>
      <c r="G87" s="61"/>
      <c r="H87" s="62"/>
      <c r="I87" s="63"/>
      <c r="J87" s="61"/>
      <c r="K87" s="64"/>
    </row>
    <row r="88" spans="1:12" ht="13.35" customHeight="1" x14ac:dyDescent="0.25">
      <c r="A88" s="147" t="s">
        <v>120</v>
      </c>
      <c r="B88" s="91"/>
      <c r="C88" s="61"/>
      <c r="D88" s="64"/>
      <c r="E88" s="64"/>
      <c r="F88" s="63"/>
      <c r="G88" s="61"/>
      <c r="H88" s="62"/>
      <c r="I88" s="63"/>
      <c r="J88" s="61"/>
      <c r="K88" s="64"/>
    </row>
    <row r="89" spans="1:12" ht="13.35" customHeight="1" x14ac:dyDescent="0.25">
      <c r="A89" s="147" t="s">
        <v>121</v>
      </c>
      <c r="B89" s="91"/>
      <c r="C89" s="61"/>
      <c r="D89" s="64"/>
      <c r="E89" s="64"/>
      <c r="F89" s="63"/>
      <c r="G89" s="61"/>
      <c r="H89" s="62"/>
      <c r="I89" s="63"/>
      <c r="J89" s="61"/>
      <c r="K89" s="64"/>
    </row>
    <row r="90" spans="1:12" ht="13.35" customHeight="1" x14ac:dyDescent="0.25">
      <c r="A90" s="147" t="s">
        <v>122</v>
      </c>
      <c r="B90" s="91"/>
      <c r="C90" s="61"/>
      <c r="D90" s="64"/>
      <c r="E90" s="64"/>
      <c r="F90" s="63"/>
      <c r="G90" s="61"/>
      <c r="H90" s="62"/>
      <c r="I90" s="63"/>
      <c r="J90" s="61"/>
      <c r="K90" s="64"/>
    </row>
    <row r="91" spans="1:12" ht="13.35" customHeight="1" x14ac:dyDescent="0.25">
      <c r="A91" s="147" t="s">
        <v>123</v>
      </c>
      <c r="B91" s="91"/>
      <c r="C91" s="61"/>
      <c r="D91" s="64"/>
      <c r="E91" s="64"/>
      <c r="F91" s="63"/>
      <c r="G91" s="61"/>
      <c r="H91" s="62"/>
      <c r="I91" s="63"/>
      <c r="J91" s="61"/>
      <c r="K91" s="64"/>
    </row>
    <row r="92" spans="1:12" ht="13.35" customHeight="1" x14ac:dyDescent="0.25">
      <c r="A92" s="147" t="s">
        <v>124</v>
      </c>
      <c r="B92" s="91"/>
      <c r="C92" s="61"/>
      <c r="D92" s="64"/>
      <c r="E92" s="64"/>
      <c r="F92" s="63"/>
      <c r="G92" s="61"/>
      <c r="H92" s="62"/>
      <c r="I92" s="63"/>
      <c r="J92" s="61"/>
      <c r="K92" s="64"/>
    </row>
    <row r="93" spans="1:12" ht="13.35" customHeight="1" x14ac:dyDescent="0.25">
      <c r="A93" s="147" t="s">
        <v>125</v>
      </c>
      <c r="B93" s="91"/>
      <c r="C93" s="61"/>
      <c r="D93" s="64"/>
      <c r="E93" s="64"/>
      <c r="F93" s="63"/>
      <c r="G93" s="61"/>
      <c r="H93" s="62"/>
      <c r="I93" s="63"/>
      <c r="J93" s="61"/>
      <c r="K93" s="64"/>
    </row>
    <row r="94" spans="1:12" ht="13.35" customHeight="1" x14ac:dyDescent="0.25">
      <c r="A94" s="147" t="s">
        <v>126</v>
      </c>
      <c r="B94" s="91"/>
      <c r="C94" s="61"/>
      <c r="D94" s="64"/>
      <c r="E94" s="64"/>
      <c r="F94" s="63"/>
      <c r="G94" s="61"/>
      <c r="H94" s="62"/>
      <c r="I94" s="63"/>
      <c r="J94" s="61"/>
      <c r="K94" s="64"/>
    </row>
    <row r="95" spans="1:12" ht="13.35" customHeight="1" x14ac:dyDescent="0.25">
      <c r="A95" s="147" t="s">
        <v>127</v>
      </c>
      <c r="B95" s="91"/>
      <c r="C95" s="61"/>
      <c r="D95" s="64"/>
      <c r="E95" s="64"/>
      <c r="F95" s="63"/>
      <c r="G95" s="61"/>
      <c r="H95" s="62"/>
      <c r="I95" s="63"/>
      <c r="J95" s="61"/>
      <c r="K95" s="64"/>
    </row>
    <row r="96" spans="1:12" ht="13.35" customHeight="1" x14ac:dyDescent="0.25">
      <c r="A96" s="147" t="s">
        <v>128</v>
      </c>
      <c r="B96" s="91"/>
      <c r="C96" s="61"/>
      <c r="D96" s="64"/>
      <c r="E96" s="64"/>
      <c r="F96" s="63"/>
      <c r="G96" s="61"/>
      <c r="H96" s="62"/>
      <c r="I96" s="63"/>
      <c r="J96" s="61"/>
      <c r="K96" s="64"/>
    </row>
    <row r="97" spans="1:11" ht="13.35" customHeight="1" x14ac:dyDescent="0.25">
      <c r="A97" s="147" t="s">
        <v>56</v>
      </c>
      <c r="B97" s="91"/>
      <c r="C97" s="61"/>
      <c r="D97" s="64"/>
      <c r="E97" s="64"/>
      <c r="F97" s="63"/>
      <c r="G97" s="61"/>
      <c r="H97" s="62"/>
      <c r="I97" s="63"/>
      <c r="J97" s="61"/>
      <c r="K97" s="64"/>
    </row>
    <row r="98" spans="1:11" ht="13.35" customHeight="1" x14ac:dyDescent="0.25">
      <c r="A98" s="142" t="s">
        <v>129</v>
      </c>
      <c r="B98" s="91"/>
      <c r="C98" s="44">
        <f t="shared" ref="C98:D98" si="24">SUM(C99:C101)</f>
        <v>0</v>
      </c>
      <c r="D98" s="44">
        <f t="shared" si="24"/>
        <v>0</v>
      </c>
      <c r="E98" s="44">
        <f t="shared" ref="E98:K98" si="25">SUM(E99:E101)</f>
        <v>0</v>
      </c>
      <c r="F98" s="140">
        <f t="shared" si="25"/>
        <v>0</v>
      </c>
      <c r="G98" s="44">
        <f t="shared" si="25"/>
        <v>0</v>
      </c>
      <c r="H98" s="141">
        <f t="shared" si="25"/>
        <v>0</v>
      </c>
      <c r="I98" s="150">
        <f t="shared" si="25"/>
        <v>0</v>
      </c>
      <c r="J98" s="44">
        <f t="shared" si="25"/>
        <v>0</v>
      </c>
      <c r="K98" s="141">
        <f t="shared" si="25"/>
        <v>0</v>
      </c>
    </row>
    <row r="99" spans="1:11" ht="13.35" customHeight="1" x14ac:dyDescent="0.25">
      <c r="A99" s="147" t="s">
        <v>130</v>
      </c>
      <c r="B99" s="91"/>
      <c r="C99" s="61"/>
      <c r="D99" s="62"/>
      <c r="E99" s="62"/>
      <c r="F99" s="63"/>
      <c r="G99" s="61"/>
      <c r="H99" s="62"/>
      <c r="I99" s="63"/>
      <c r="J99" s="61"/>
      <c r="K99" s="153"/>
    </row>
    <row r="100" spans="1:11" ht="13.35" customHeight="1" x14ac:dyDescent="0.25">
      <c r="A100" s="147" t="s">
        <v>131</v>
      </c>
      <c r="B100" s="91"/>
      <c r="C100" s="61"/>
      <c r="D100" s="64"/>
      <c r="E100" s="64"/>
      <c r="F100" s="63"/>
      <c r="G100" s="61"/>
      <c r="H100" s="62"/>
      <c r="I100" s="63"/>
      <c r="J100" s="61"/>
      <c r="K100" s="153"/>
    </row>
    <row r="101" spans="1:11" ht="13.35" customHeight="1" x14ac:dyDescent="0.25">
      <c r="A101" s="147" t="s">
        <v>56</v>
      </c>
      <c r="B101" s="91"/>
      <c r="C101" s="61"/>
      <c r="D101" s="64"/>
      <c r="E101" s="64"/>
      <c r="F101" s="63"/>
      <c r="G101" s="61"/>
      <c r="H101" s="62"/>
      <c r="I101" s="63"/>
      <c r="J101" s="61"/>
      <c r="K101" s="64"/>
    </row>
    <row r="102" spans="1:11" ht="5.0999999999999996" customHeight="1" x14ac:dyDescent="0.25">
      <c r="A102" s="109"/>
      <c r="B102" s="91"/>
      <c r="C102" s="44"/>
      <c r="D102" s="47"/>
      <c r="E102" s="47"/>
      <c r="F102" s="46"/>
      <c r="G102" s="44"/>
      <c r="H102" s="45"/>
      <c r="I102" s="46"/>
      <c r="J102" s="44"/>
      <c r="K102" s="47"/>
    </row>
    <row r="103" spans="1:11" ht="13.35" customHeight="1" x14ac:dyDescent="0.25">
      <c r="A103" s="93" t="s">
        <v>132</v>
      </c>
      <c r="B103" s="91"/>
      <c r="C103" s="44">
        <f t="shared" ref="C103:D103" si="26">SUM(C104:C108)</f>
        <v>0</v>
      </c>
      <c r="D103" s="47">
        <f t="shared" si="26"/>
        <v>0</v>
      </c>
      <c r="E103" s="47">
        <f t="shared" ref="E103:K103" si="27">SUM(E104:E108)</f>
        <v>0</v>
      </c>
      <c r="F103" s="46">
        <f t="shared" si="27"/>
        <v>0</v>
      </c>
      <c r="G103" s="44">
        <f t="shared" si="27"/>
        <v>0</v>
      </c>
      <c r="H103" s="45">
        <f t="shared" si="27"/>
        <v>0</v>
      </c>
      <c r="I103" s="46">
        <f t="shared" si="27"/>
        <v>0</v>
      </c>
      <c r="J103" s="44">
        <f t="shared" si="27"/>
        <v>0</v>
      </c>
      <c r="K103" s="47">
        <f t="shared" si="27"/>
        <v>0</v>
      </c>
    </row>
    <row r="104" spans="1:11" ht="13.35" customHeight="1" x14ac:dyDescent="0.25">
      <c r="A104" s="142" t="s">
        <v>133</v>
      </c>
      <c r="B104" s="91"/>
      <c r="C104" s="155"/>
      <c r="D104" s="156"/>
      <c r="E104" s="156"/>
      <c r="F104" s="157"/>
      <c r="G104" s="155"/>
      <c r="H104" s="158"/>
      <c r="I104" s="157"/>
      <c r="J104" s="155"/>
      <c r="K104" s="156"/>
    </row>
    <row r="105" spans="1:11" ht="13.35" customHeight="1" x14ac:dyDescent="0.25">
      <c r="A105" s="142" t="s">
        <v>134</v>
      </c>
      <c r="B105" s="91"/>
      <c r="C105" s="100"/>
      <c r="D105" s="103"/>
      <c r="E105" s="103"/>
      <c r="F105" s="102"/>
      <c r="G105" s="100"/>
      <c r="H105" s="101"/>
      <c r="I105" s="102"/>
      <c r="J105" s="100"/>
      <c r="K105" s="103"/>
    </row>
    <row r="106" spans="1:11" ht="13.35" customHeight="1" x14ac:dyDescent="0.25">
      <c r="A106" s="142" t="s">
        <v>135</v>
      </c>
      <c r="B106" s="91"/>
      <c r="C106" s="100"/>
      <c r="D106" s="103"/>
      <c r="E106" s="103"/>
      <c r="F106" s="102"/>
      <c r="G106" s="100"/>
      <c r="H106" s="101"/>
      <c r="I106" s="102"/>
      <c r="J106" s="100"/>
      <c r="K106" s="103"/>
    </row>
    <row r="107" spans="1:11" ht="13.35" customHeight="1" x14ac:dyDescent="0.25">
      <c r="A107" s="142" t="s">
        <v>136</v>
      </c>
      <c r="B107" s="91"/>
      <c r="C107" s="100"/>
      <c r="D107" s="103"/>
      <c r="E107" s="103"/>
      <c r="F107" s="102"/>
      <c r="G107" s="100"/>
      <c r="H107" s="101"/>
      <c r="I107" s="102"/>
      <c r="J107" s="100"/>
      <c r="K107" s="103"/>
    </row>
    <row r="108" spans="1:11" ht="13.35" customHeight="1" x14ac:dyDescent="0.25">
      <c r="A108" s="142" t="s">
        <v>137</v>
      </c>
      <c r="B108" s="91"/>
      <c r="C108" s="100"/>
      <c r="D108" s="103"/>
      <c r="E108" s="103"/>
      <c r="F108" s="102"/>
      <c r="G108" s="100"/>
      <c r="H108" s="101"/>
      <c r="I108" s="102"/>
      <c r="J108" s="100"/>
      <c r="K108" s="103"/>
    </row>
    <row r="109" spans="1:11" ht="5.0999999999999996" customHeight="1" x14ac:dyDescent="0.25">
      <c r="A109" s="109"/>
      <c r="B109" s="91"/>
      <c r="C109" s="44"/>
      <c r="D109" s="47"/>
      <c r="E109" s="47"/>
      <c r="F109" s="46"/>
      <c r="G109" s="44"/>
      <c r="H109" s="45"/>
      <c r="I109" s="46"/>
      <c r="J109" s="44"/>
      <c r="K109" s="47"/>
    </row>
    <row r="110" spans="1:11" ht="13.35" customHeight="1" x14ac:dyDescent="0.25">
      <c r="A110" s="93" t="s">
        <v>138</v>
      </c>
      <c r="B110" s="91"/>
      <c r="C110" s="114">
        <f t="shared" ref="C110:D110" si="28">+C111+C114</f>
        <v>0</v>
      </c>
      <c r="D110" s="117">
        <f t="shared" si="28"/>
        <v>0</v>
      </c>
      <c r="E110" s="117">
        <f t="shared" ref="E110:K110" si="29">+E111+E114</f>
        <v>0</v>
      </c>
      <c r="F110" s="116">
        <f t="shared" si="29"/>
        <v>0</v>
      </c>
      <c r="G110" s="114">
        <f t="shared" si="29"/>
        <v>0</v>
      </c>
      <c r="H110" s="115">
        <f t="shared" si="29"/>
        <v>0</v>
      </c>
      <c r="I110" s="116">
        <f t="shared" si="29"/>
        <v>0</v>
      </c>
      <c r="J110" s="114">
        <f t="shared" si="29"/>
        <v>0</v>
      </c>
      <c r="K110" s="117">
        <f t="shared" si="29"/>
        <v>0</v>
      </c>
    </row>
    <row r="111" spans="1:11" ht="13.35" customHeight="1" x14ac:dyDescent="0.25">
      <c r="A111" s="142" t="s">
        <v>139</v>
      </c>
      <c r="B111" s="91"/>
      <c r="C111" s="110">
        <f t="shared" ref="C111:D111" si="30">SUM(C112:C113)</f>
        <v>0</v>
      </c>
      <c r="D111" s="110">
        <f t="shared" si="30"/>
        <v>0</v>
      </c>
      <c r="E111" s="110">
        <f t="shared" ref="E111:K111" si="31">SUM(E112:E113)</f>
        <v>0</v>
      </c>
      <c r="F111" s="144">
        <f t="shared" si="31"/>
        <v>0</v>
      </c>
      <c r="G111" s="110">
        <f t="shared" si="31"/>
        <v>0</v>
      </c>
      <c r="H111" s="145">
        <f t="shared" si="31"/>
        <v>0</v>
      </c>
      <c r="I111" s="159">
        <f t="shared" si="31"/>
        <v>0</v>
      </c>
      <c r="J111" s="110">
        <f t="shared" si="31"/>
        <v>0</v>
      </c>
      <c r="K111" s="145">
        <f t="shared" si="31"/>
        <v>0</v>
      </c>
    </row>
    <row r="112" spans="1:11" ht="13.35" customHeight="1" x14ac:dyDescent="0.25">
      <c r="A112" s="147" t="s">
        <v>140</v>
      </c>
      <c r="B112" s="91"/>
      <c r="C112" s="61"/>
      <c r="D112" s="62"/>
      <c r="E112" s="62"/>
      <c r="F112" s="63"/>
      <c r="G112" s="61"/>
      <c r="H112" s="62"/>
      <c r="I112" s="63"/>
      <c r="J112" s="61"/>
      <c r="K112" s="153"/>
    </row>
    <row r="113" spans="1:11" ht="13.35" customHeight="1" x14ac:dyDescent="0.25">
      <c r="A113" s="147" t="s">
        <v>141</v>
      </c>
      <c r="B113" s="91"/>
      <c r="C113" s="61">
        <v>0</v>
      </c>
      <c r="D113" s="64">
        <v>0</v>
      </c>
      <c r="E113" s="64">
        <v>0</v>
      </c>
      <c r="F113" s="63">
        <v>0</v>
      </c>
      <c r="G113" s="61">
        <v>0</v>
      </c>
      <c r="H113" s="62">
        <v>0</v>
      </c>
      <c r="I113" s="63">
        <v>0</v>
      </c>
      <c r="J113" s="61">
        <v>0</v>
      </c>
      <c r="K113" s="153">
        <v>0</v>
      </c>
    </row>
    <row r="114" spans="1:11" ht="13.35" customHeight="1" x14ac:dyDescent="0.25">
      <c r="A114" s="142" t="s">
        <v>142</v>
      </c>
      <c r="B114" s="91"/>
      <c r="C114" s="44">
        <f t="shared" ref="C114:D114" si="32">SUM(C115:C116)</f>
        <v>0</v>
      </c>
      <c r="D114" s="44">
        <f t="shared" si="32"/>
        <v>0</v>
      </c>
      <c r="E114" s="44">
        <f t="shared" ref="E114:K114" si="33">SUM(E115:E116)</f>
        <v>0</v>
      </c>
      <c r="F114" s="140">
        <f t="shared" si="33"/>
        <v>0</v>
      </c>
      <c r="G114" s="44">
        <f t="shared" si="33"/>
        <v>0</v>
      </c>
      <c r="H114" s="141">
        <f t="shared" si="33"/>
        <v>0</v>
      </c>
      <c r="I114" s="150">
        <f t="shared" si="33"/>
        <v>0</v>
      </c>
      <c r="J114" s="44">
        <f t="shared" si="33"/>
        <v>0</v>
      </c>
      <c r="K114" s="141">
        <f t="shared" si="33"/>
        <v>0</v>
      </c>
    </row>
    <row r="115" spans="1:11" ht="13.35" customHeight="1" x14ac:dyDescent="0.25">
      <c r="A115" s="147" t="s">
        <v>140</v>
      </c>
      <c r="B115" s="91"/>
      <c r="C115" s="61"/>
      <c r="D115" s="62"/>
      <c r="E115" s="62"/>
      <c r="F115" s="63"/>
      <c r="G115" s="61"/>
      <c r="H115" s="62"/>
      <c r="I115" s="63"/>
      <c r="J115" s="61"/>
      <c r="K115" s="153"/>
    </row>
    <row r="116" spans="1:11" s="208" customFormat="1" ht="13.35" customHeight="1" x14ac:dyDescent="0.25">
      <c r="A116" s="201" t="s">
        <v>141</v>
      </c>
      <c r="B116" s="202"/>
      <c r="C116" s="203">
        <v>0</v>
      </c>
      <c r="D116" s="204">
        <v>0</v>
      </c>
      <c r="E116" s="204">
        <v>0</v>
      </c>
      <c r="F116" s="205">
        <v>0</v>
      </c>
      <c r="G116" s="203">
        <v>0</v>
      </c>
      <c r="H116" s="206">
        <v>0</v>
      </c>
      <c r="I116" s="205">
        <v>0</v>
      </c>
      <c r="J116" s="203">
        <v>0</v>
      </c>
      <c r="K116" s="207">
        <v>0</v>
      </c>
    </row>
    <row r="117" spans="1:11" ht="5.0999999999999996" customHeight="1" x14ac:dyDescent="0.25">
      <c r="A117" s="109"/>
      <c r="B117" s="91"/>
      <c r="C117" s="44"/>
      <c r="D117" s="47"/>
      <c r="E117" s="47"/>
      <c r="F117" s="46"/>
      <c r="G117" s="44"/>
      <c r="H117" s="45"/>
      <c r="I117" s="46"/>
      <c r="J117" s="44"/>
      <c r="K117" s="47"/>
    </row>
    <row r="118" spans="1:11" ht="13.35" customHeight="1" x14ac:dyDescent="0.25">
      <c r="A118" s="93" t="s">
        <v>143</v>
      </c>
      <c r="B118" s="91"/>
      <c r="C118" s="114">
        <f t="shared" ref="C118:D118" si="34">+C119+C131</f>
        <v>94291.68</v>
      </c>
      <c r="D118" s="117">
        <f t="shared" si="34"/>
        <v>51941.14</v>
      </c>
      <c r="E118" s="117">
        <f t="shared" ref="E118:K118" si="35">+E119+E131</f>
        <v>0</v>
      </c>
      <c r="F118" s="116">
        <f t="shared" si="35"/>
        <v>550000</v>
      </c>
      <c r="G118" s="114">
        <f t="shared" si="35"/>
        <v>0</v>
      </c>
      <c r="H118" s="115">
        <f t="shared" si="35"/>
        <v>550000</v>
      </c>
      <c r="I118" s="116">
        <f t="shared" si="35"/>
        <v>576950</v>
      </c>
      <c r="J118" s="114">
        <f t="shared" si="35"/>
        <v>604066.65</v>
      </c>
      <c r="K118" s="117">
        <f t="shared" si="35"/>
        <v>632457.78</v>
      </c>
    </row>
    <row r="119" spans="1:11" ht="13.35" customHeight="1" x14ac:dyDescent="0.25">
      <c r="A119" s="142" t="s">
        <v>144</v>
      </c>
      <c r="B119" s="91"/>
      <c r="C119" s="110">
        <f t="shared" ref="C119:D119" si="36">SUM(C120:C130)</f>
        <v>94291.68</v>
      </c>
      <c r="D119" s="110">
        <f t="shared" si="36"/>
        <v>51941.14</v>
      </c>
      <c r="E119" s="110">
        <v>0</v>
      </c>
      <c r="F119" s="144">
        <f t="shared" ref="F119:K119" si="37">SUM(F120:F130)</f>
        <v>550000</v>
      </c>
      <c r="G119" s="110">
        <f t="shared" si="37"/>
        <v>0</v>
      </c>
      <c r="H119" s="145">
        <f t="shared" si="37"/>
        <v>550000</v>
      </c>
      <c r="I119" s="159">
        <f t="shared" si="37"/>
        <v>576950</v>
      </c>
      <c r="J119" s="110">
        <f t="shared" si="37"/>
        <v>604066.65</v>
      </c>
      <c r="K119" s="145">
        <f t="shared" si="37"/>
        <v>632457.78</v>
      </c>
    </row>
    <row r="120" spans="1:11" s="208" customFormat="1" ht="13.35" customHeight="1" x14ac:dyDescent="0.25">
      <c r="A120" s="201" t="s">
        <v>145</v>
      </c>
      <c r="B120" s="202"/>
      <c r="C120" s="203">
        <v>94291.68</v>
      </c>
      <c r="D120" s="206">
        <v>51941.14</v>
      </c>
      <c r="E120" s="206">
        <v>0</v>
      </c>
      <c r="F120" s="205">
        <v>550000</v>
      </c>
      <c r="G120" s="203"/>
      <c r="H120" s="206">
        <f>F120</f>
        <v>550000</v>
      </c>
      <c r="I120" s="205">
        <v>576950</v>
      </c>
      <c r="J120" s="203">
        <v>604066.65</v>
      </c>
      <c r="K120" s="207">
        <v>632457.78</v>
      </c>
    </row>
    <row r="121" spans="1:11" ht="13.35" customHeight="1" x14ac:dyDescent="0.25">
      <c r="A121" s="147" t="s">
        <v>146</v>
      </c>
      <c r="B121" s="91"/>
      <c r="C121" s="61"/>
      <c r="D121" s="62"/>
      <c r="E121" s="62"/>
      <c r="F121" s="63"/>
      <c r="G121" s="61"/>
      <c r="H121" s="62"/>
      <c r="I121" s="63"/>
      <c r="J121" s="61"/>
      <c r="K121" s="153"/>
    </row>
    <row r="122" spans="1:11" ht="13.35" customHeight="1" x14ac:dyDescent="0.25">
      <c r="A122" s="147" t="s">
        <v>147</v>
      </c>
      <c r="B122" s="91"/>
      <c r="C122" s="61"/>
      <c r="D122" s="62"/>
      <c r="E122" s="62"/>
      <c r="F122" s="63"/>
      <c r="G122" s="61"/>
      <c r="H122" s="62"/>
      <c r="I122" s="63"/>
      <c r="J122" s="61"/>
      <c r="K122" s="153"/>
    </row>
    <row r="123" spans="1:11" ht="13.35" customHeight="1" x14ac:dyDescent="0.25">
      <c r="A123" s="147" t="s">
        <v>148</v>
      </c>
      <c r="B123" s="91"/>
      <c r="C123" s="61"/>
      <c r="D123" s="62"/>
      <c r="E123" s="62"/>
      <c r="F123" s="63"/>
      <c r="G123" s="61"/>
      <c r="H123" s="62"/>
      <c r="I123" s="63"/>
      <c r="J123" s="61"/>
      <c r="K123" s="153"/>
    </row>
    <row r="124" spans="1:11" ht="13.35" customHeight="1" x14ac:dyDescent="0.25">
      <c r="A124" s="147" t="s">
        <v>149</v>
      </c>
      <c r="B124" s="91"/>
      <c r="C124" s="61"/>
      <c r="D124" s="62"/>
      <c r="E124" s="62"/>
      <c r="F124" s="63"/>
      <c r="G124" s="61"/>
      <c r="H124" s="62"/>
      <c r="I124" s="63"/>
      <c r="J124" s="61"/>
      <c r="K124" s="153"/>
    </row>
    <row r="125" spans="1:11" ht="13.35" customHeight="1" x14ac:dyDescent="0.25">
      <c r="A125" s="147" t="s">
        <v>150</v>
      </c>
      <c r="B125" s="91"/>
      <c r="C125" s="61"/>
      <c r="D125" s="62"/>
      <c r="E125" s="62"/>
      <c r="F125" s="63"/>
      <c r="G125" s="61"/>
      <c r="H125" s="62"/>
      <c r="I125" s="63"/>
      <c r="J125" s="61"/>
      <c r="K125" s="153"/>
    </row>
    <row r="126" spans="1:11" ht="13.35" customHeight="1" x14ac:dyDescent="0.25">
      <c r="A126" s="147" t="s">
        <v>151</v>
      </c>
      <c r="B126" s="91"/>
      <c r="C126" s="61"/>
      <c r="D126" s="62"/>
      <c r="E126" s="62"/>
      <c r="F126" s="63"/>
      <c r="G126" s="61"/>
      <c r="H126" s="62"/>
      <c r="I126" s="63"/>
      <c r="J126" s="61"/>
      <c r="K126" s="153"/>
    </row>
    <row r="127" spans="1:11" ht="13.35" customHeight="1" x14ac:dyDescent="0.25">
      <c r="A127" s="147" t="s">
        <v>152</v>
      </c>
      <c r="B127" s="91"/>
      <c r="C127" s="61"/>
      <c r="D127" s="62"/>
      <c r="E127" s="62"/>
      <c r="F127" s="63"/>
      <c r="G127" s="61"/>
      <c r="H127" s="62"/>
      <c r="I127" s="63"/>
      <c r="J127" s="61"/>
      <c r="K127" s="153"/>
    </row>
    <row r="128" spans="1:11" ht="13.35" customHeight="1" x14ac:dyDescent="0.25">
      <c r="A128" s="147" t="s">
        <v>153</v>
      </c>
      <c r="B128" s="91"/>
      <c r="C128" s="61"/>
      <c r="D128" s="62"/>
      <c r="E128" s="62"/>
      <c r="F128" s="63"/>
      <c r="G128" s="61"/>
      <c r="H128" s="62"/>
      <c r="I128" s="63"/>
      <c r="J128" s="61"/>
      <c r="K128" s="153"/>
    </row>
    <row r="129" spans="1:11" ht="13.35" customHeight="1" x14ac:dyDescent="0.25">
      <c r="A129" s="147" t="s">
        <v>154</v>
      </c>
      <c r="B129" s="91"/>
      <c r="C129" s="61"/>
      <c r="D129" s="62"/>
      <c r="E129" s="62"/>
      <c r="F129" s="63"/>
      <c r="G129" s="61"/>
      <c r="H129" s="62"/>
      <c r="I129" s="63"/>
      <c r="J129" s="61"/>
      <c r="K129" s="153"/>
    </row>
    <row r="130" spans="1:11" ht="13.35" customHeight="1" x14ac:dyDescent="0.25">
      <c r="A130" s="147" t="s">
        <v>56</v>
      </c>
      <c r="B130" s="91"/>
      <c r="C130" s="61"/>
      <c r="D130" s="62"/>
      <c r="E130" s="62"/>
      <c r="F130" s="63"/>
      <c r="G130" s="61"/>
      <c r="H130" s="62"/>
      <c r="I130" s="63"/>
      <c r="J130" s="61"/>
      <c r="K130" s="153"/>
    </row>
    <row r="131" spans="1:11" ht="13.35" customHeight="1" x14ac:dyDescent="0.25">
      <c r="A131" s="142" t="s">
        <v>155</v>
      </c>
      <c r="B131" s="91"/>
      <c r="C131" s="44">
        <f t="shared" ref="C131:D131" si="38">SUM(C132:C134)</f>
        <v>0</v>
      </c>
      <c r="D131" s="44">
        <f t="shared" si="38"/>
        <v>0</v>
      </c>
      <c r="E131" s="44">
        <f t="shared" ref="E131:K131" si="39">SUM(E132:E134)</f>
        <v>0</v>
      </c>
      <c r="F131" s="140">
        <f t="shared" si="39"/>
        <v>0</v>
      </c>
      <c r="G131" s="44">
        <f t="shared" si="39"/>
        <v>0</v>
      </c>
      <c r="H131" s="141">
        <f t="shared" si="39"/>
        <v>0</v>
      </c>
      <c r="I131" s="150">
        <f t="shared" si="39"/>
        <v>0</v>
      </c>
      <c r="J131" s="44">
        <f t="shared" si="39"/>
        <v>0</v>
      </c>
      <c r="K131" s="141">
        <f t="shared" si="39"/>
        <v>0</v>
      </c>
    </row>
    <row r="132" spans="1:11" ht="13.35" customHeight="1" x14ac:dyDescent="0.25">
      <c r="A132" s="147" t="s">
        <v>156</v>
      </c>
      <c r="B132" s="91"/>
      <c r="C132" s="61"/>
      <c r="D132" s="62"/>
      <c r="E132" s="62"/>
      <c r="F132" s="63"/>
      <c r="G132" s="61"/>
      <c r="H132" s="62"/>
      <c r="I132" s="63"/>
      <c r="J132" s="61"/>
      <c r="K132" s="153"/>
    </row>
    <row r="133" spans="1:11" ht="13.35" customHeight="1" x14ac:dyDescent="0.25">
      <c r="A133" s="147" t="s">
        <v>157</v>
      </c>
      <c r="B133" s="91"/>
      <c r="C133" s="61"/>
      <c r="D133" s="62"/>
      <c r="E133" s="62"/>
      <c r="F133" s="63"/>
      <c r="G133" s="61"/>
      <c r="H133" s="62"/>
      <c r="I133" s="63"/>
      <c r="J133" s="61"/>
      <c r="K133" s="153"/>
    </row>
    <row r="134" spans="1:11" ht="13.35" customHeight="1" x14ac:dyDescent="0.25">
      <c r="A134" s="147" t="s">
        <v>56</v>
      </c>
      <c r="B134" s="91"/>
      <c r="C134" s="61"/>
      <c r="D134" s="62"/>
      <c r="E134" s="62"/>
      <c r="F134" s="63"/>
      <c r="G134" s="61"/>
      <c r="H134" s="62"/>
      <c r="I134" s="63"/>
      <c r="J134" s="61"/>
      <c r="K134" s="153"/>
    </row>
    <row r="135" spans="1:11" ht="5.0999999999999996" customHeight="1" x14ac:dyDescent="0.25">
      <c r="A135" s="53"/>
      <c r="B135" s="91"/>
      <c r="C135" s="44"/>
      <c r="D135" s="47"/>
      <c r="E135" s="47"/>
      <c r="F135" s="46"/>
      <c r="G135" s="44"/>
      <c r="H135" s="45"/>
      <c r="I135" s="46"/>
      <c r="J135" s="44"/>
      <c r="K135" s="47"/>
    </row>
    <row r="136" spans="1:11" ht="13.35" customHeight="1" x14ac:dyDescent="0.25">
      <c r="A136" s="93" t="s">
        <v>158</v>
      </c>
      <c r="B136" s="91"/>
      <c r="C136" s="44">
        <f t="shared" ref="C136:K136" si="40">SUM(C137:C137)</f>
        <v>0</v>
      </c>
      <c r="D136" s="47">
        <f t="shared" si="40"/>
        <v>0</v>
      </c>
      <c r="E136" s="47">
        <f t="shared" si="40"/>
        <v>0</v>
      </c>
      <c r="F136" s="46">
        <f t="shared" si="40"/>
        <v>0</v>
      </c>
      <c r="G136" s="44">
        <f t="shared" si="40"/>
        <v>0</v>
      </c>
      <c r="H136" s="45">
        <f t="shared" si="40"/>
        <v>0</v>
      </c>
      <c r="I136" s="46">
        <f t="shared" si="40"/>
        <v>0</v>
      </c>
      <c r="J136" s="44">
        <f t="shared" si="40"/>
        <v>0</v>
      </c>
      <c r="K136" s="47">
        <f t="shared" si="40"/>
        <v>0</v>
      </c>
    </row>
    <row r="137" spans="1:11" ht="13.35" customHeight="1" x14ac:dyDescent="0.25">
      <c r="A137" s="142" t="s">
        <v>158</v>
      </c>
      <c r="B137" s="91"/>
      <c r="C137" s="160"/>
      <c r="D137" s="161"/>
      <c r="E137" s="161"/>
      <c r="F137" s="162"/>
      <c r="G137" s="160"/>
      <c r="H137" s="163"/>
      <c r="I137" s="162"/>
      <c r="J137" s="160"/>
      <c r="K137" s="161"/>
    </row>
    <row r="138" spans="1:11" ht="5.0999999999999996" customHeight="1" x14ac:dyDescent="0.25">
      <c r="A138" s="109"/>
      <c r="B138" s="91"/>
      <c r="C138" s="44"/>
      <c r="D138" s="47"/>
      <c r="E138" s="47"/>
      <c r="F138" s="46"/>
      <c r="G138" s="44"/>
      <c r="H138" s="45"/>
      <c r="I138" s="46"/>
      <c r="J138" s="44"/>
      <c r="K138" s="47"/>
    </row>
    <row r="139" spans="1:11" ht="13.35" customHeight="1" x14ac:dyDescent="0.25">
      <c r="A139" s="93" t="s">
        <v>159</v>
      </c>
      <c r="B139" s="91"/>
      <c r="C139" s="44">
        <f t="shared" ref="C139:D139" si="41">+C140+C141</f>
        <v>0</v>
      </c>
      <c r="D139" s="47">
        <f t="shared" si="41"/>
        <v>0</v>
      </c>
      <c r="E139" s="47">
        <f t="shared" ref="E139:K139" si="42">+E140+E141</f>
        <v>0</v>
      </c>
      <c r="F139" s="46">
        <f t="shared" si="42"/>
        <v>0</v>
      </c>
      <c r="G139" s="44">
        <f t="shared" si="42"/>
        <v>0</v>
      </c>
      <c r="H139" s="45">
        <f t="shared" si="42"/>
        <v>0</v>
      </c>
      <c r="I139" s="46">
        <f t="shared" si="42"/>
        <v>0</v>
      </c>
      <c r="J139" s="44">
        <f t="shared" si="42"/>
        <v>0</v>
      </c>
      <c r="K139" s="47">
        <f t="shared" si="42"/>
        <v>0</v>
      </c>
    </row>
    <row r="140" spans="1:11" ht="13.35" customHeight="1" x14ac:dyDescent="0.25">
      <c r="A140" s="142" t="s">
        <v>160</v>
      </c>
      <c r="B140" s="91"/>
      <c r="C140" s="160"/>
      <c r="D140" s="161"/>
      <c r="E140" s="161"/>
      <c r="F140" s="162"/>
      <c r="G140" s="160"/>
      <c r="H140" s="163"/>
      <c r="I140" s="162"/>
      <c r="J140" s="160"/>
      <c r="K140" s="161"/>
    </row>
    <row r="141" spans="1:11" ht="13.35" customHeight="1" x14ac:dyDescent="0.25">
      <c r="A141" s="142" t="s">
        <v>161</v>
      </c>
      <c r="B141" s="91"/>
      <c r="C141" s="44">
        <f t="shared" ref="C141:D141" si="43">SUM(C142:C147)</f>
        <v>0</v>
      </c>
      <c r="D141" s="44">
        <f t="shared" si="43"/>
        <v>0</v>
      </c>
      <c r="E141" s="44">
        <f t="shared" ref="E141:K141" si="44">SUM(E142:E147)</f>
        <v>0</v>
      </c>
      <c r="F141" s="140">
        <f t="shared" si="44"/>
        <v>0</v>
      </c>
      <c r="G141" s="44">
        <f t="shared" si="44"/>
        <v>0</v>
      </c>
      <c r="H141" s="141">
        <f t="shared" si="44"/>
        <v>0</v>
      </c>
      <c r="I141" s="150">
        <f t="shared" si="44"/>
        <v>0</v>
      </c>
      <c r="J141" s="44">
        <f t="shared" si="44"/>
        <v>0</v>
      </c>
      <c r="K141" s="141">
        <f t="shared" si="44"/>
        <v>0</v>
      </c>
    </row>
    <row r="142" spans="1:11" ht="13.35" customHeight="1" x14ac:dyDescent="0.25">
      <c r="A142" s="147" t="s">
        <v>162</v>
      </c>
      <c r="B142" s="91"/>
      <c r="C142" s="61"/>
      <c r="D142" s="62"/>
      <c r="E142" s="62"/>
      <c r="F142" s="63"/>
      <c r="G142" s="61"/>
      <c r="H142" s="62"/>
      <c r="I142" s="63"/>
      <c r="J142" s="61"/>
      <c r="K142" s="153"/>
    </row>
    <row r="143" spans="1:11" ht="13.35" customHeight="1" x14ac:dyDescent="0.25">
      <c r="A143" s="147" t="s">
        <v>163</v>
      </c>
      <c r="B143" s="91"/>
      <c r="C143" s="61"/>
      <c r="D143" s="62"/>
      <c r="E143" s="62"/>
      <c r="F143" s="63"/>
      <c r="G143" s="61"/>
      <c r="H143" s="62"/>
      <c r="I143" s="63"/>
      <c r="J143" s="61"/>
      <c r="K143" s="153"/>
    </row>
    <row r="144" spans="1:11" ht="13.35" customHeight="1" x14ac:dyDescent="0.25">
      <c r="A144" s="147" t="s">
        <v>164</v>
      </c>
      <c r="B144" s="91"/>
      <c r="C144" s="61"/>
      <c r="D144" s="62"/>
      <c r="E144" s="62"/>
      <c r="F144" s="63"/>
      <c r="G144" s="61"/>
      <c r="H144" s="62"/>
      <c r="I144" s="63"/>
      <c r="J144" s="61"/>
      <c r="K144" s="153"/>
    </row>
    <row r="145" spans="1:11" ht="13.35" customHeight="1" x14ac:dyDescent="0.25">
      <c r="A145" s="147" t="s">
        <v>165</v>
      </c>
      <c r="B145" s="91"/>
      <c r="C145" s="61"/>
      <c r="D145" s="62"/>
      <c r="E145" s="62"/>
      <c r="F145" s="63"/>
      <c r="G145" s="61"/>
      <c r="H145" s="62"/>
      <c r="I145" s="63"/>
      <c r="J145" s="61"/>
      <c r="K145" s="153"/>
    </row>
    <row r="146" spans="1:11" ht="13.35" customHeight="1" x14ac:dyDescent="0.25">
      <c r="A146" s="147" t="s">
        <v>166</v>
      </c>
      <c r="B146" s="91"/>
      <c r="C146" s="61"/>
      <c r="D146" s="62"/>
      <c r="E146" s="62"/>
      <c r="F146" s="63"/>
      <c r="G146" s="61"/>
      <c r="H146" s="62"/>
      <c r="I146" s="63"/>
      <c r="J146" s="61"/>
      <c r="K146" s="153"/>
    </row>
    <row r="147" spans="1:11" ht="13.35" customHeight="1" x14ac:dyDescent="0.25">
      <c r="A147" s="147" t="s">
        <v>167</v>
      </c>
      <c r="B147" s="91"/>
      <c r="C147" s="61"/>
      <c r="D147" s="62"/>
      <c r="E147" s="62"/>
      <c r="F147" s="63"/>
      <c r="G147" s="61"/>
      <c r="H147" s="62"/>
      <c r="I147" s="63"/>
      <c r="J147" s="61"/>
      <c r="K147" s="153"/>
    </row>
    <row r="148" spans="1:11" ht="5.0999999999999996" customHeight="1" x14ac:dyDescent="0.25">
      <c r="A148" s="109"/>
      <c r="B148" s="91"/>
      <c r="C148" s="114"/>
      <c r="D148" s="117"/>
      <c r="E148" s="117"/>
      <c r="F148" s="116"/>
      <c r="G148" s="114"/>
      <c r="H148" s="115"/>
      <c r="I148" s="116"/>
      <c r="J148" s="114"/>
      <c r="K148" s="117"/>
    </row>
    <row r="149" spans="1:11" ht="13.35" customHeight="1" x14ac:dyDescent="0.25">
      <c r="A149" s="93" t="s">
        <v>168</v>
      </c>
      <c r="B149" s="91"/>
      <c r="C149" s="44">
        <f t="shared" ref="C149:K149" si="45">SUM(C150:C150)</f>
        <v>11730</v>
      </c>
      <c r="D149" s="47">
        <f t="shared" si="45"/>
        <v>4311.93</v>
      </c>
      <c r="E149" s="47">
        <f t="shared" si="45"/>
        <v>0</v>
      </c>
      <c r="F149" s="46">
        <f t="shared" si="45"/>
        <v>0</v>
      </c>
      <c r="G149" s="44">
        <f t="shared" si="45"/>
        <v>0</v>
      </c>
      <c r="H149" s="45">
        <f t="shared" si="45"/>
        <v>0</v>
      </c>
      <c r="I149" s="46">
        <f t="shared" si="45"/>
        <v>0</v>
      </c>
      <c r="J149" s="44">
        <f t="shared" si="45"/>
        <v>0</v>
      </c>
      <c r="K149" s="47">
        <f t="shared" si="45"/>
        <v>0</v>
      </c>
    </row>
    <row r="150" spans="1:11" s="208" customFormat="1" ht="13.35" customHeight="1" x14ac:dyDescent="0.25">
      <c r="A150" s="209" t="s">
        <v>168</v>
      </c>
      <c r="B150" s="202"/>
      <c r="C150" s="210">
        <v>11730</v>
      </c>
      <c r="D150" s="211">
        <v>4311.93</v>
      </c>
      <c r="E150" s="211">
        <v>0</v>
      </c>
      <c r="F150" s="212"/>
      <c r="G150" s="210"/>
      <c r="H150" s="213"/>
      <c r="I150" s="212"/>
      <c r="J150" s="210"/>
      <c r="K150" s="211"/>
    </row>
    <row r="151" spans="1:11" ht="5.0999999999999996" customHeight="1" x14ac:dyDescent="0.25">
      <c r="A151" s="109"/>
      <c r="B151" s="91"/>
      <c r="C151" s="44"/>
      <c r="D151" s="47"/>
      <c r="E151" s="47"/>
      <c r="F151" s="46"/>
      <c r="G151" s="44"/>
      <c r="H151" s="45"/>
      <c r="I151" s="46"/>
      <c r="J151" s="44"/>
      <c r="K151" s="47"/>
    </row>
    <row r="152" spans="1:11" ht="13.35" customHeight="1" x14ac:dyDescent="0.25">
      <c r="A152" s="93" t="s">
        <v>169</v>
      </c>
      <c r="B152" s="91"/>
      <c r="C152" s="44">
        <f t="shared" ref="C152:K152" si="46">SUM(C153:C153)</f>
        <v>0</v>
      </c>
      <c r="D152" s="47">
        <f t="shared" si="46"/>
        <v>0</v>
      </c>
      <c r="E152" s="47">
        <f t="shared" si="46"/>
        <v>0</v>
      </c>
      <c r="F152" s="46">
        <f t="shared" si="46"/>
        <v>0</v>
      </c>
      <c r="G152" s="44">
        <f t="shared" si="46"/>
        <v>0</v>
      </c>
      <c r="H152" s="45">
        <f t="shared" si="46"/>
        <v>0</v>
      </c>
      <c r="I152" s="46">
        <f t="shared" si="46"/>
        <v>0</v>
      </c>
      <c r="J152" s="44">
        <f t="shared" si="46"/>
        <v>0</v>
      </c>
      <c r="K152" s="47">
        <f t="shared" si="46"/>
        <v>0</v>
      </c>
    </row>
    <row r="153" spans="1:11" s="208" customFormat="1" ht="13.35" customHeight="1" x14ac:dyDescent="0.25">
      <c r="A153" s="209" t="s">
        <v>169</v>
      </c>
      <c r="B153" s="202"/>
      <c r="C153" s="210">
        <v>0</v>
      </c>
      <c r="D153" s="211">
        <v>0</v>
      </c>
      <c r="E153" s="211">
        <v>0</v>
      </c>
      <c r="F153" s="212"/>
      <c r="G153" s="210">
        <v>0</v>
      </c>
      <c r="H153" s="213"/>
      <c r="I153" s="212"/>
      <c r="J153" s="210"/>
      <c r="K153" s="211"/>
    </row>
    <row r="154" spans="1:11" ht="5.0999999999999996" customHeight="1" x14ac:dyDescent="0.25">
      <c r="A154" s="109"/>
      <c r="B154" s="91"/>
      <c r="C154" s="44"/>
      <c r="D154" s="47"/>
      <c r="E154" s="47"/>
      <c r="F154" s="46"/>
      <c r="G154" s="44"/>
      <c r="H154" s="45"/>
      <c r="I154" s="46"/>
      <c r="J154" s="44"/>
      <c r="K154" s="47"/>
    </row>
    <row r="155" spans="1:11" ht="13.35" customHeight="1" x14ac:dyDescent="0.25">
      <c r="A155" s="93" t="s">
        <v>170</v>
      </c>
      <c r="B155" s="91"/>
      <c r="C155" s="44">
        <f t="shared" ref="C155:K155" si="47">SUM(C156:C156)</f>
        <v>0</v>
      </c>
      <c r="D155" s="47">
        <f t="shared" si="47"/>
        <v>0</v>
      </c>
      <c r="E155" s="47">
        <f t="shared" si="47"/>
        <v>0</v>
      </c>
      <c r="F155" s="46">
        <f t="shared" si="47"/>
        <v>1000000</v>
      </c>
      <c r="G155" s="44">
        <f t="shared" si="47"/>
        <v>0</v>
      </c>
      <c r="H155" s="45">
        <f t="shared" si="47"/>
        <v>1000000</v>
      </c>
      <c r="I155" s="46">
        <f t="shared" si="47"/>
        <v>1200000</v>
      </c>
      <c r="J155" s="44">
        <f t="shared" si="47"/>
        <v>1200000</v>
      </c>
      <c r="K155" s="47">
        <f t="shared" si="47"/>
        <v>1200000</v>
      </c>
    </row>
    <row r="156" spans="1:11" s="208" customFormat="1" ht="13.35" customHeight="1" x14ac:dyDescent="0.25">
      <c r="A156" s="209" t="s">
        <v>170</v>
      </c>
      <c r="B156" s="202"/>
      <c r="C156" s="210">
        <v>0</v>
      </c>
      <c r="D156" s="211">
        <v>0</v>
      </c>
      <c r="E156" s="211">
        <v>0</v>
      </c>
      <c r="F156" s="212">
        <v>1000000</v>
      </c>
      <c r="G156" s="210">
        <v>0</v>
      </c>
      <c r="H156" s="213">
        <f>F156</f>
        <v>1000000</v>
      </c>
      <c r="I156" s="212">
        <f>1200000</f>
        <v>1200000</v>
      </c>
      <c r="J156" s="210">
        <f>1200000</f>
        <v>1200000</v>
      </c>
      <c r="K156" s="211">
        <f>1200000</f>
        <v>1200000</v>
      </c>
    </row>
    <row r="157" spans="1:11" ht="5.0999999999999996" customHeight="1" x14ac:dyDescent="0.25">
      <c r="A157" s="109"/>
      <c r="B157" s="91"/>
      <c r="C157" s="44"/>
      <c r="D157" s="47"/>
      <c r="E157" s="47"/>
      <c r="F157" s="46"/>
      <c r="G157" s="44"/>
      <c r="H157" s="45"/>
      <c r="I157" s="46"/>
      <c r="J157" s="44"/>
      <c r="K157" s="47"/>
    </row>
    <row r="158" spans="1:11" ht="13.35" customHeight="1" x14ac:dyDescent="0.25">
      <c r="A158" s="93" t="s">
        <v>171</v>
      </c>
      <c r="B158" s="91"/>
      <c r="C158" s="44">
        <f t="shared" ref="C158:K158" si="48">SUM(C159:C159)</f>
        <v>78625.23</v>
      </c>
      <c r="D158" s="47">
        <f t="shared" si="48"/>
        <v>31928.69</v>
      </c>
      <c r="E158" s="47">
        <f t="shared" si="48"/>
        <v>0</v>
      </c>
      <c r="F158" s="46">
        <f t="shared" si="48"/>
        <v>200000</v>
      </c>
      <c r="G158" s="44">
        <f t="shared" si="48"/>
        <v>0</v>
      </c>
      <c r="H158" s="45">
        <f t="shared" si="48"/>
        <v>200000</v>
      </c>
      <c r="I158" s="46">
        <f t="shared" si="48"/>
        <v>209800</v>
      </c>
      <c r="J158" s="44">
        <f t="shared" si="48"/>
        <v>219660.6</v>
      </c>
      <c r="K158" s="47">
        <f t="shared" si="48"/>
        <v>229984.65</v>
      </c>
    </row>
    <row r="159" spans="1:11" s="208" customFormat="1" ht="13.35" customHeight="1" x14ac:dyDescent="0.25">
      <c r="A159" s="209" t="s">
        <v>171</v>
      </c>
      <c r="B159" s="202"/>
      <c r="C159" s="210">
        <v>78625.23</v>
      </c>
      <c r="D159" s="211">
        <v>31928.69</v>
      </c>
      <c r="E159" s="211">
        <v>0</v>
      </c>
      <c r="F159" s="212">
        <v>200000</v>
      </c>
      <c r="G159" s="210"/>
      <c r="H159" s="213">
        <v>200000</v>
      </c>
      <c r="I159" s="212">
        <v>209800</v>
      </c>
      <c r="J159" s="210">
        <v>219660.6</v>
      </c>
      <c r="K159" s="211">
        <v>229984.65</v>
      </c>
    </row>
    <row r="160" spans="1:11" ht="5.0999999999999996" customHeight="1" x14ac:dyDescent="0.25">
      <c r="A160" s="109"/>
      <c r="B160" s="91"/>
      <c r="C160" s="44"/>
      <c r="D160" s="47"/>
      <c r="E160" s="47"/>
      <c r="F160" s="46"/>
      <c r="G160" s="44"/>
      <c r="H160" s="45"/>
      <c r="I160" s="46"/>
      <c r="J160" s="44"/>
      <c r="K160" s="47"/>
    </row>
    <row r="161" spans="1:11" ht="13.35" customHeight="1" x14ac:dyDescent="0.25">
      <c r="A161" s="93" t="s">
        <v>172</v>
      </c>
      <c r="B161" s="91"/>
      <c r="C161" s="44">
        <f t="shared" ref="C161:K161" si="49">SUM(C162:C162)</f>
        <v>0</v>
      </c>
      <c r="D161" s="47">
        <f t="shared" si="49"/>
        <v>0</v>
      </c>
      <c r="E161" s="47">
        <f t="shared" si="49"/>
        <v>0</v>
      </c>
      <c r="F161" s="46">
        <f t="shared" si="49"/>
        <v>0</v>
      </c>
      <c r="G161" s="44">
        <f t="shared" si="49"/>
        <v>0</v>
      </c>
      <c r="H161" s="45">
        <f t="shared" si="49"/>
        <v>0</v>
      </c>
      <c r="I161" s="46">
        <f t="shared" si="49"/>
        <v>0</v>
      </c>
      <c r="J161" s="44">
        <f t="shared" si="49"/>
        <v>0</v>
      </c>
      <c r="K161" s="47">
        <f t="shared" si="49"/>
        <v>0</v>
      </c>
    </row>
    <row r="162" spans="1:11" s="208" customFormat="1" ht="13.35" customHeight="1" x14ac:dyDescent="0.25">
      <c r="A162" s="209" t="s">
        <v>172</v>
      </c>
      <c r="B162" s="202"/>
      <c r="C162" s="210">
        <v>0</v>
      </c>
      <c r="D162" s="211">
        <v>0</v>
      </c>
      <c r="E162" s="211">
        <v>0</v>
      </c>
      <c r="F162" s="212">
        <v>0</v>
      </c>
      <c r="G162" s="210">
        <v>0</v>
      </c>
      <c r="H162" s="213">
        <v>0</v>
      </c>
      <c r="I162" s="212">
        <v>0</v>
      </c>
      <c r="J162" s="210">
        <v>0</v>
      </c>
      <c r="K162" s="211">
        <v>0</v>
      </c>
    </row>
    <row r="163" spans="1:11" ht="5.0999999999999996" customHeight="1" x14ac:dyDescent="0.25">
      <c r="A163" s="109"/>
      <c r="B163" s="91"/>
      <c r="C163" s="44"/>
      <c r="D163" s="47"/>
      <c r="E163" s="47"/>
      <c r="F163" s="46"/>
      <c r="G163" s="44"/>
      <c r="H163" s="45"/>
      <c r="I163" s="46"/>
      <c r="J163" s="44"/>
      <c r="K163" s="47"/>
    </row>
    <row r="164" spans="1:11" ht="13.35" customHeight="1" x14ac:dyDescent="0.25">
      <c r="A164" s="93" t="s">
        <v>173</v>
      </c>
      <c r="B164" s="91"/>
      <c r="C164" s="44">
        <f t="shared" ref="C164:K164" si="50">SUM(C165:C165)</f>
        <v>0</v>
      </c>
      <c r="D164" s="47">
        <f t="shared" si="50"/>
        <v>0</v>
      </c>
      <c r="E164" s="47">
        <f t="shared" si="50"/>
        <v>0</v>
      </c>
      <c r="F164" s="46">
        <f t="shared" si="50"/>
        <v>0</v>
      </c>
      <c r="G164" s="44">
        <f t="shared" si="50"/>
        <v>0</v>
      </c>
      <c r="H164" s="45">
        <f t="shared" si="50"/>
        <v>0</v>
      </c>
      <c r="I164" s="46">
        <f t="shared" si="50"/>
        <v>0</v>
      </c>
      <c r="J164" s="44">
        <f t="shared" si="50"/>
        <v>0</v>
      </c>
      <c r="K164" s="47">
        <f t="shared" si="50"/>
        <v>0</v>
      </c>
    </row>
    <row r="165" spans="1:11" ht="13.35" customHeight="1" x14ac:dyDescent="0.25">
      <c r="A165" s="142" t="s">
        <v>173</v>
      </c>
      <c r="B165" s="91"/>
      <c r="C165" s="160">
        <v>0</v>
      </c>
      <c r="D165" s="161">
        <v>0</v>
      </c>
      <c r="E165" s="161">
        <v>0</v>
      </c>
      <c r="F165" s="162">
        <v>0</v>
      </c>
      <c r="G165" s="160">
        <v>0</v>
      </c>
      <c r="H165" s="163">
        <v>0</v>
      </c>
      <c r="I165" s="162">
        <v>0</v>
      </c>
      <c r="J165" s="160">
        <v>0</v>
      </c>
      <c r="K165" s="161">
        <v>0</v>
      </c>
    </row>
    <row r="166" spans="1:11" ht="5.0999999999999996" customHeight="1" x14ac:dyDescent="0.25">
      <c r="A166" s="109"/>
      <c r="B166" s="91"/>
      <c r="C166" s="44"/>
      <c r="D166" s="47"/>
      <c r="E166" s="47"/>
      <c r="F166" s="46"/>
      <c r="G166" s="44"/>
      <c r="H166" s="45"/>
      <c r="I166" s="46"/>
      <c r="J166" s="44"/>
      <c r="K166" s="47"/>
    </row>
    <row r="167" spans="1:11" ht="13.35" customHeight="1" x14ac:dyDescent="0.25">
      <c r="A167" s="16" t="s">
        <v>178</v>
      </c>
      <c r="B167" s="118"/>
      <c r="C167" s="119">
        <f t="shared" ref="C167:D167" si="51">C6+C74+C103+C110+C118+C136+C139+C149+C152+C155+C158+C161+C164</f>
        <v>184646.90999999997</v>
      </c>
      <c r="D167" s="122">
        <f t="shared" si="51"/>
        <v>88181.759999999995</v>
      </c>
      <c r="E167" s="122">
        <f t="shared" ref="E167:K167" si="52">E6+E74+E103+E110+E118+E136+E139+E149+E152+E155+E158+E161+E164</f>
        <v>0</v>
      </c>
      <c r="F167" s="121">
        <f t="shared" si="52"/>
        <v>1750000</v>
      </c>
      <c r="G167" s="119">
        <f t="shared" si="52"/>
        <v>0</v>
      </c>
      <c r="H167" s="120">
        <f>H6+H74+H103+H110+H118+H136+H139+H149+H152+H155+H158+H161+H164</f>
        <v>1750000</v>
      </c>
      <c r="I167" s="121">
        <f t="shared" si="52"/>
        <v>1986750</v>
      </c>
      <c r="J167" s="119">
        <f t="shared" si="52"/>
        <v>2023727.25</v>
      </c>
      <c r="K167" s="122">
        <f t="shared" si="52"/>
        <v>2062442.43</v>
      </c>
    </row>
    <row r="168" spans="1:11" ht="12.75" customHeight="1" x14ac:dyDescent="0.25">
      <c r="A168" s="18"/>
      <c r="C168" s="21"/>
      <c r="D168" s="21"/>
      <c r="E168" s="21"/>
      <c r="F168" s="21"/>
      <c r="G168" s="21"/>
      <c r="H168" s="21"/>
      <c r="I168" s="21"/>
      <c r="J168" s="21"/>
      <c r="K168" s="21"/>
    </row>
    <row r="169" spans="1:11" ht="12.75" customHeight="1" x14ac:dyDescent="0.25">
      <c r="A169" s="20"/>
      <c r="C169" s="22"/>
      <c r="D169" s="22"/>
      <c r="E169" s="21"/>
      <c r="F169" s="21"/>
      <c r="G169" s="21"/>
      <c r="H169" s="21"/>
      <c r="I169" s="21"/>
      <c r="J169" s="21"/>
      <c r="K169" s="21"/>
    </row>
    <row r="170" spans="1:11" ht="11.25" customHeight="1" x14ac:dyDescent="0.25">
      <c r="C170" s="22"/>
      <c r="D170" s="22"/>
      <c r="E170" s="21"/>
      <c r="F170" s="21"/>
      <c r="G170" s="21"/>
      <c r="H170" s="21"/>
      <c r="I170" s="21"/>
      <c r="J170" s="21"/>
      <c r="K170" s="21"/>
    </row>
    <row r="171" spans="1:11" ht="11.25" customHeight="1" x14ac:dyDescent="0.25"/>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A916-2373-4843-8421-2DC385C0AA1E}">
  <sheetPr codeName="Sheet4">
    <tabColor rgb="FF00B050"/>
    <pageSetUpPr fitToPage="1"/>
  </sheetPr>
  <dimension ref="A1:L167"/>
  <sheetViews>
    <sheetView workbookViewId="0">
      <pane ySplit="3" topLeftCell="A149" activePane="bottomLeft" state="frozen"/>
      <selection pane="bottomLeft" activeCell="A141" sqref="A141:XFD141"/>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605</v>
      </c>
    </row>
    <row r="2" spans="1:12" ht="25.5" x14ac:dyDescent="0.25">
      <c r="A2" s="128" t="str">
        <f>desc</f>
        <v>Description</v>
      </c>
      <c r="B2" s="129" t="str">
        <f>head27</f>
        <v>Ref</v>
      </c>
      <c r="C2" s="130" t="str">
        <f>SD7c!C2</f>
        <v>2020/21</v>
      </c>
      <c r="D2" s="130" t="str">
        <f>SD7c!D2</f>
        <v>2021/22</v>
      </c>
      <c r="E2" s="130" t="str">
        <f>SD7c!E2</f>
        <v>2022/23</v>
      </c>
      <c r="F2" s="132" t="str">
        <f>SD7c!F2</f>
        <v>Current year 2023/24</v>
      </c>
      <c r="G2" s="133"/>
      <c r="H2" s="134"/>
      <c r="I2" s="132" t="str">
        <f>Head3a</f>
        <v>Medium Term Revenue and Expenditure Framework</v>
      </c>
      <c r="J2" s="133"/>
      <c r="K2" s="134"/>
    </row>
    <row r="3" spans="1:12" ht="12.75" customHeight="1" x14ac:dyDescent="0.25">
      <c r="A3" s="135" t="s">
        <v>10</v>
      </c>
      <c r="B3" s="136">
        <v>1</v>
      </c>
      <c r="C3" s="30" t="str">
        <f>Head5</f>
        <v>Audited Outcome</v>
      </c>
      <c r="D3" s="137" t="str">
        <f>Head5</f>
        <v>Audited Outcome</v>
      </c>
      <c r="E3" s="35" t="str">
        <f>Head5</f>
        <v>Audited Outcome</v>
      </c>
      <c r="F3" s="34" t="str">
        <f>Head6</f>
        <v>Original Budget</v>
      </c>
      <c r="G3" s="30" t="str">
        <f>Head7</f>
        <v>Adjusted Budget</v>
      </c>
      <c r="H3" s="138" t="str">
        <f>Head8</f>
        <v>Full Year Forecast</v>
      </c>
      <c r="I3" s="34" t="str">
        <f>Head9</f>
        <v>Budget Year 2022/23</v>
      </c>
      <c r="J3" s="30" t="str">
        <f>Head10</f>
        <v>Budget Year +1 2023/24</v>
      </c>
      <c r="K3" s="35" t="str">
        <f>Head11</f>
        <v>Budget Year +2 2024/25</v>
      </c>
    </row>
    <row r="4" spans="1:12" ht="12.75" customHeight="1" x14ac:dyDescent="0.25">
      <c r="A4" s="164" t="s">
        <v>175</v>
      </c>
      <c r="B4" s="139"/>
      <c r="C4" s="44"/>
      <c r="D4" s="141"/>
      <c r="E4" s="141"/>
      <c r="F4" s="140"/>
      <c r="G4" s="44"/>
      <c r="H4" s="141"/>
      <c r="I4" s="140"/>
      <c r="J4" s="44"/>
      <c r="K4" s="141"/>
    </row>
    <row r="5" spans="1:12" ht="5.0999999999999996" customHeight="1" x14ac:dyDescent="0.25">
      <c r="A5" s="93"/>
      <c r="B5" s="139"/>
      <c r="C5" s="44"/>
      <c r="D5" s="141"/>
      <c r="E5" s="141"/>
      <c r="F5" s="140"/>
      <c r="G5" s="44"/>
      <c r="H5" s="141"/>
      <c r="I5" s="140"/>
      <c r="J5" s="44"/>
      <c r="K5" s="141"/>
    </row>
    <row r="6" spans="1:12" ht="13.35" customHeight="1" x14ac:dyDescent="0.25">
      <c r="A6" s="93" t="s">
        <v>51</v>
      </c>
      <c r="B6" s="91"/>
      <c r="C6" s="114">
        <f t="shared" ref="C6:D6" si="0">C7+C12+C16+C26+C37+C44+C52+C62+C68</f>
        <v>0</v>
      </c>
      <c r="D6" s="117">
        <f t="shared" si="0"/>
        <v>0</v>
      </c>
      <c r="E6" s="117">
        <f t="shared" ref="E6:K6" si="1">E7+E12+E16+E26+E37+E44+E52+E62+E68</f>
        <v>0</v>
      </c>
      <c r="F6" s="116">
        <f t="shared" si="1"/>
        <v>0</v>
      </c>
      <c r="G6" s="114">
        <f t="shared" si="1"/>
        <v>0</v>
      </c>
      <c r="H6" s="115">
        <f t="shared" si="1"/>
        <v>0</v>
      </c>
      <c r="I6" s="116">
        <f t="shared" si="1"/>
        <v>0</v>
      </c>
      <c r="J6" s="114">
        <f t="shared" si="1"/>
        <v>0</v>
      </c>
      <c r="K6" s="117">
        <f t="shared" si="1"/>
        <v>0</v>
      </c>
    </row>
    <row r="7" spans="1:12" s="146" customFormat="1" ht="13.35" customHeight="1" x14ac:dyDescent="0.25">
      <c r="A7" s="142" t="s">
        <v>52</v>
      </c>
      <c r="B7" s="91"/>
      <c r="C7" s="110">
        <f t="shared" ref="C7:D7" si="2">SUM(C8:C11)</f>
        <v>0</v>
      </c>
      <c r="D7" s="143">
        <f t="shared" si="2"/>
        <v>0</v>
      </c>
      <c r="E7" s="143">
        <f t="shared" ref="E7:K7" si="3">SUM(E8:E11)</f>
        <v>0</v>
      </c>
      <c r="F7" s="144">
        <f t="shared" si="3"/>
        <v>0</v>
      </c>
      <c r="G7" s="110">
        <f t="shared" si="3"/>
        <v>0</v>
      </c>
      <c r="H7" s="145">
        <f t="shared" si="3"/>
        <v>0</v>
      </c>
      <c r="I7" s="144">
        <f t="shared" si="3"/>
        <v>0</v>
      </c>
      <c r="J7" s="110">
        <f t="shared" si="3"/>
        <v>0</v>
      </c>
      <c r="K7" s="145">
        <f t="shared" si="3"/>
        <v>0</v>
      </c>
      <c r="L7" s="3"/>
    </row>
    <row r="8" spans="1:12" s="146" customFormat="1" ht="13.35" customHeight="1" x14ac:dyDescent="0.25">
      <c r="A8" s="147" t="s">
        <v>53</v>
      </c>
      <c r="B8" s="91"/>
      <c r="C8" s="61"/>
      <c r="D8" s="64"/>
      <c r="E8" s="64"/>
      <c r="F8" s="63"/>
      <c r="G8" s="61"/>
      <c r="H8" s="62"/>
      <c r="I8" s="63"/>
      <c r="J8" s="61"/>
      <c r="K8" s="64"/>
      <c r="L8" s="3"/>
    </row>
    <row r="9" spans="1:12" s="146" customFormat="1" ht="13.35" customHeight="1" x14ac:dyDescent="0.25">
      <c r="A9" s="147" t="s">
        <v>54</v>
      </c>
      <c r="B9" s="91"/>
      <c r="C9" s="61"/>
      <c r="D9" s="64"/>
      <c r="E9" s="64"/>
      <c r="F9" s="63"/>
      <c r="G9" s="61"/>
      <c r="H9" s="62"/>
      <c r="I9" s="63"/>
      <c r="J9" s="61"/>
      <c r="K9" s="64"/>
      <c r="L9" s="148"/>
    </row>
    <row r="10" spans="1:12" s="146" customFormat="1" ht="13.35" customHeight="1" x14ac:dyDescent="0.25">
      <c r="A10" s="147" t="s">
        <v>55</v>
      </c>
      <c r="B10" s="91"/>
      <c r="C10" s="61"/>
      <c r="D10" s="64"/>
      <c r="E10" s="64"/>
      <c r="F10" s="63"/>
      <c r="G10" s="61"/>
      <c r="H10" s="62"/>
      <c r="I10" s="63"/>
      <c r="J10" s="61"/>
      <c r="K10" s="64"/>
      <c r="L10" s="148"/>
    </row>
    <row r="11" spans="1:12" s="146" customFormat="1" ht="13.35" customHeight="1" x14ac:dyDescent="0.25">
      <c r="A11" s="147" t="s">
        <v>56</v>
      </c>
      <c r="B11" s="91"/>
      <c r="C11" s="61"/>
      <c r="D11" s="64"/>
      <c r="E11" s="64"/>
      <c r="F11" s="63"/>
      <c r="G11" s="61"/>
      <c r="H11" s="62"/>
      <c r="I11" s="63"/>
      <c r="J11" s="61"/>
      <c r="K11" s="64"/>
      <c r="L11" s="148"/>
    </row>
    <row r="12" spans="1:12" s="146" customFormat="1" ht="13.35" customHeight="1" x14ac:dyDescent="0.25">
      <c r="A12" s="142" t="s">
        <v>57</v>
      </c>
      <c r="B12" s="91"/>
      <c r="C12" s="44">
        <f t="shared" ref="C12:D12" si="4">SUM(C13:C15)</f>
        <v>0</v>
      </c>
      <c r="D12" s="149">
        <f t="shared" si="4"/>
        <v>0</v>
      </c>
      <c r="E12" s="149">
        <f t="shared" ref="E12:K12" si="5">SUM(E13:E15)</f>
        <v>0</v>
      </c>
      <c r="F12" s="140">
        <f t="shared" si="5"/>
        <v>0</v>
      </c>
      <c r="G12" s="44">
        <f t="shared" si="5"/>
        <v>0</v>
      </c>
      <c r="H12" s="141">
        <f t="shared" si="5"/>
        <v>0</v>
      </c>
      <c r="I12" s="150">
        <f t="shared" si="5"/>
        <v>0</v>
      </c>
      <c r="J12" s="44">
        <f t="shared" si="5"/>
        <v>0</v>
      </c>
      <c r="K12" s="141">
        <f t="shared" si="5"/>
        <v>0</v>
      </c>
      <c r="L12" s="148"/>
    </row>
    <row r="13" spans="1:12" s="146" customFormat="1" ht="13.35" customHeight="1" x14ac:dyDescent="0.25">
      <c r="A13" s="147" t="s">
        <v>58</v>
      </c>
      <c r="B13" s="91"/>
      <c r="C13" s="61"/>
      <c r="D13" s="151"/>
      <c r="E13" s="151"/>
      <c r="F13" s="152"/>
      <c r="G13" s="61"/>
      <c r="H13" s="153"/>
      <c r="I13" s="154"/>
      <c r="J13" s="61"/>
      <c r="K13" s="153"/>
      <c r="L13" s="148"/>
    </row>
    <row r="14" spans="1:12" s="146" customFormat="1" ht="13.35" customHeight="1" x14ac:dyDescent="0.25">
      <c r="A14" s="147" t="s">
        <v>59</v>
      </c>
      <c r="B14" s="91"/>
      <c r="C14" s="61"/>
      <c r="D14" s="151"/>
      <c r="E14" s="151"/>
      <c r="F14" s="152"/>
      <c r="G14" s="61"/>
      <c r="H14" s="153"/>
      <c r="I14" s="154"/>
      <c r="J14" s="61"/>
      <c r="K14" s="153"/>
      <c r="L14" s="148"/>
    </row>
    <row r="15" spans="1:12" s="146" customFormat="1" ht="13.35" customHeight="1" x14ac:dyDescent="0.25">
      <c r="A15" s="147" t="s">
        <v>60</v>
      </c>
      <c r="B15" s="91"/>
      <c r="C15" s="61"/>
      <c r="D15" s="151"/>
      <c r="E15" s="151"/>
      <c r="F15" s="152"/>
      <c r="G15" s="61"/>
      <c r="H15" s="153"/>
      <c r="I15" s="154"/>
      <c r="J15" s="61"/>
      <c r="K15" s="153"/>
      <c r="L15" s="148"/>
    </row>
    <row r="16" spans="1:12" s="146" customFormat="1" ht="13.35" customHeight="1" x14ac:dyDescent="0.25">
      <c r="A16" s="142" t="s">
        <v>61</v>
      </c>
      <c r="B16" s="91"/>
      <c r="C16" s="44">
        <f t="shared" ref="C16:D16" si="6">SUM(C17:C25)</f>
        <v>0</v>
      </c>
      <c r="D16" s="149">
        <f t="shared" si="6"/>
        <v>0</v>
      </c>
      <c r="E16" s="149">
        <f t="shared" ref="E16:K16" si="7">SUM(E17:E25)</f>
        <v>0</v>
      </c>
      <c r="F16" s="140">
        <f t="shared" si="7"/>
        <v>0</v>
      </c>
      <c r="G16" s="44">
        <f t="shared" si="7"/>
        <v>0</v>
      </c>
      <c r="H16" s="141">
        <f t="shared" si="7"/>
        <v>0</v>
      </c>
      <c r="I16" s="150">
        <f t="shared" si="7"/>
        <v>0</v>
      </c>
      <c r="J16" s="44">
        <f t="shared" si="7"/>
        <v>0</v>
      </c>
      <c r="K16" s="141">
        <f t="shared" si="7"/>
        <v>0</v>
      </c>
      <c r="L16" s="148"/>
    </row>
    <row r="17" spans="1:12" s="146" customFormat="1" ht="13.35" customHeight="1" x14ac:dyDescent="0.25">
      <c r="A17" s="147" t="s">
        <v>62</v>
      </c>
      <c r="B17" s="91"/>
      <c r="C17" s="61"/>
      <c r="D17" s="151"/>
      <c r="E17" s="151"/>
      <c r="F17" s="152"/>
      <c r="G17" s="61"/>
      <c r="H17" s="153"/>
      <c r="I17" s="154"/>
      <c r="J17" s="61"/>
      <c r="K17" s="153"/>
      <c r="L17" s="148"/>
    </row>
    <row r="18" spans="1:12" s="146" customFormat="1" ht="13.35" customHeight="1" x14ac:dyDescent="0.25">
      <c r="A18" s="147" t="s">
        <v>63</v>
      </c>
      <c r="B18" s="91"/>
      <c r="C18" s="61"/>
      <c r="D18" s="151"/>
      <c r="E18" s="151"/>
      <c r="F18" s="152"/>
      <c r="G18" s="61"/>
      <c r="H18" s="153"/>
      <c r="I18" s="154"/>
      <c r="J18" s="61"/>
      <c r="K18" s="153"/>
      <c r="L18" s="148"/>
    </row>
    <row r="19" spans="1:12" s="146" customFormat="1" ht="13.35" customHeight="1" x14ac:dyDescent="0.25">
      <c r="A19" s="147" t="s">
        <v>64</v>
      </c>
      <c r="B19" s="91"/>
      <c r="C19" s="61"/>
      <c r="D19" s="151"/>
      <c r="E19" s="151"/>
      <c r="F19" s="152"/>
      <c r="G19" s="61"/>
      <c r="H19" s="153"/>
      <c r="I19" s="154"/>
      <c r="J19" s="61"/>
      <c r="K19" s="153"/>
      <c r="L19" s="148"/>
    </row>
    <row r="20" spans="1:12" s="146" customFormat="1" ht="13.35" customHeight="1" x14ac:dyDescent="0.25">
      <c r="A20" s="147" t="s">
        <v>65</v>
      </c>
      <c r="B20" s="91"/>
      <c r="C20" s="61"/>
      <c r="D20" s="151"/>
      <c r="E20" s="151"/>
      <c r="F20" s="152"/>
      <c r="G20" s="61"/>
      <c r="H20" s="153"/>
      <c r="I20" s="154"/>
      <c r="J20" s="61"/>
      <c r="K20" s="153"/>
      <c r="L20" s="148"/>
    </row>
    <row r="21" spans="1:12" s="146" customFormat="1" ht="13.35" customHeight="1" x14ac:dyDescent="0.25">
      <c r="A21" s="147" t="s">
        <v>66</v>
      </c>
      <c r="B21" s="91"/>
      <c r="C21" s="61"/>
      <c r="D21" s="151"/>
      <c r="E21" s="151"/>
      <c r="F21" s="152"/>
      <c r="G21" s="61"/>
      <c r="H21" s="153"/>
      <c r="I21" s="154"/>
      <c r="J21" s="61"/>
      <c r="K21" s="153"/>
      <c r="L21" s="148"/>
    </row>
    <row r="22" spans="1:12" s="146" customFormat="1" ht="13.35" customHeight="1" x14ac:dyDescent="0.25">
      <c r="A22" s="147" t="s">
        <v>67</v>
      </c>
      <c r="B22" s="91"/>
      <c r="C22" s="61"/>
      <c r="D22" s="151"/>
      <c r="E22" s="151"/>
      <c r="F22" s="152"/>
      <c r="G22" s="61"/>
      <c r="H22" s="153"/>
      <c r="I22" s="154"/>
      <c r="J22" s="61"/>
      <c r="K22" s="153"/>
      <c r="L22" s="3"/>
    </row>
    <row r="23" spans="1:12" s="146" customFormat="1" ht="13.35" customHeight="1" x14ac:dyDescent="0.25">
      <c r="A23" s="147" t="s">
        <v>68</v>
      </c>
      <c r="B23" s="91"/>
      <c r="C23" s="61"/>
      <c r="D23" s="151"/>
      <c r="E23" s="151"/>
      <c r="F23" s="152"/>
      <c r="G23" s="61"/>
      <c r="H23" s="153"/>
      <c r="I23" s="154"/>
      <c r="J23" s="61"/>
      <c r="K23" s="153"/>
      <c r="L23" s="148"/>
    </row>
    <row r="24" spans="1:12" s="146" customFormat="1" ht="13.35" customHeight="1" x14ac:dyDescent="0.25">
      <c r="A24" s="147" t="s">
        <v>69</v>
      </c>
      <c r="B24" s="91"/>
      <c r="C24" s="61"/>
      <c r="D24" s="151"/>
      <c r="E24" s="151"/>
      <c r="F24" s="152"/>
      <c r="G24" s="61"/>
      <c r="H24" s="153"/>
      <c r="I24" s="154"/>
      <c r="J24" s="61"/>
      <c r="K24" s="153"/>
      <c r="L24" s="148"/>
    </row>
    <row r="25" spans="1:12" s="146" customFormat="1" ht="13.35" customHeight="1" x14ac:dyDescent="0.25">
      <c r="A25" s="147" t="s">
        <v>56</v>
      </c>
      <c r="B25" s="91"/>
      <c r="C25" s="61"/>
      <c r="D25" s="151"/>
      <c r="E25" s="151"/>
      <c r="F25" s="152"/>
      <c r="G25" s="61"/>
      <c r="H25" s="153"/>
      <c r="I25" s="154"/>
      <c r="J25" s="61"/>
      <c r="K25" s="153"/>
      <c r="L25" s="148"/>
    </row>
    <row r="26" spans="1:12" ht="13.35" customHeight="1" x14ac:dyDescent="0.25">
      <c r="A26" s="142" t="s">
        <v>70</v>
      </c>
      <c r="B26" s="91"/>
      <c r="C26" s="44">
        <f t="shared" ref="C26:D26" si="8">SUM(C27:C36)</f>
        <v>0</v>
      </c>
      <c r="D26" s="149">
        <f t="shared" si="8"/>
        <v>0</v>
      </c>
      <c r="E26" s="149">
        <f t="shared" ref="E26:K26" si="9">SUM(E27:E36)</f>
        <v>0</v>
      </c>
      <c r="F26" s="140">
        <f t="shared" si="9"/>
        <v>0</v>
      </c>
      <c r="G26" s="44">
        <f t="shared" si="9"/>
        <v>0</v>
      </c>
      <c r="H26" s="141">
        <f t="shared" si="9"/>
        <v>0</v>
      </c>
      <c r="I26" s="150">
        <f t="shared" si="9"/>
        <v>0</v>
      </c>
      <c r="J26" s="44">
        <f t="shared" si="9"/>
        <v>0</v>
      </c>
      <c r="K26" s="141">
        <f t="shared" si="9"/>
        <v>0</v>
      </c>
    </row>
    <row r="27" spans="1:12" ht="13.35" customHeight="1" x14ac:dyDescent="0.25">
      <c r="A27" s="147" t="s">
        <v>71</v>
      </c>
      <c r="B27" s="91"/>
      <c r="C27" s="61"/>
      <c r="D27" s="151"/>
      <c r="E27" s="151"/>
      <c r="F27" s="152"/>
      <c r="G27" s="61"/>
      <c r="H27" s="153"/>
      <c r="I27" s="154"/>
      <c r="J27" s="61"/>
      <c r="K27" s="153"/>
    </row>
    <row r="28" spans="1:12" ht="13.35" customHeight="1" x14ac:dyDescent="0.25">
      <c r="A28" s="147" t="s">
        <v>72</v>
      </c>
      <c r="B28" s="91"/>
      <c r="C28" s="61"/>
      <c r="D28" s="151"/>
      <c r="E28" s="151"/>
      <c r="F28" s="152"/>
      <c r="G28" s="61"/>
      <c r="H28" s="153"/>
      <c r="I28" s="154"/>
      <c r="J28" s="61"/>
      <c r="K28" s="153"/>
      <c r="L28" s="148"/>
    </row>
    <row r="29" spans="1:12" ht="13.35" customHeight="1" x14ac:dyDescent="0.25">
      <c r="A29" s="147" t="s">
        <v>73</v>
      </c>
      <c r="B29" s="91"/>
      <c r="C29" s="61"/>
      <c r="D29" s="151"/>
      <c r="E29" s="151"/>
      <c r="F29" s="152"/>
      <c r="G29" s="61"/>
      <c r="H29" s="153"/>
      <c r="I29" s="154"/>
      <c r="J29" s="61"/>
      <c r="K29" s="153"/>
      <c r="L29" s="148"/>
    </row>
    <row r="30" spans="1:12" ht="13.35" customHeight="1" x14ac:dyDescent="0.25">
      <c r="A30" s="147" t="s">
        <v>74</v>
      </c>
      <c r="B30" s="91"/>
      <c r="C30" s="61"/>
      <c r="D30" s="151"/>
      <c r="E30" s="151"/>
      <c r="F30" s="152"/>
      <c r="G30" s="61"/>
      <c r="H30" s="153"/>
      <c r="I30" s="154"/>
      <c r="J30" s="61"/>
      <c r="K30" s="153"/>
      <c r="L30" s="148"/>
    </row>
    <row r="31" spans="1:12" ht="13.35" customHeight="1" x14ac:dyDescent="0.25">
      <c r="A31" s="147" t="s">
        <v>75</v>
      </c>
      <c r="B31" s="91"/>
      <c r="C31" s="61"/>
      <c r="D31" s="151"/>
      <c r="E31" s="151"/>
      <c r="F31" s="152"/>
      <c r="G31" s="61"/>
      <c r="H31" s="153"/>
      <c r="I31" s="154"/>
      <c r="J31" s="61"/>
      <c r="K31" s="153"/>
      <c r="L31" s="148"/>
    </row>
    <row r="32" spans="1:12" ht="13.35" customHeight="1" x14ac:dyDescent="0.25">
      <c r="A32" s="147" t="s">
        <v>76</v>
      </c>
      <c r="B32" s="91"/>
      <c r="C32" s="61"/>
      <c r="D32" s="151"/>
      <c r="E32" s="151"/>
      <c r="F32" s="152"/>
      <c r="G32" s="61"/>
      <c r="H32" s="153"/>
      <c r="I32" s="154"/>
      <c r="J32" s="61"/>
      <c r="K32" s="153"/>
      <c r="L32" s="148"/>
    </row>
    <row r="33" spans="1:12" ht="13.35" customHeight="1" x14ac:dyDescent="0.25">
      <c r="A33" s="147" t="s">
        <v>77</v>
      </c>
      <c r="B33" s="91"/>
      <c r="C33" s="61"/>
      <c r="D33" s="151"/>
      <c r="E33" s="151"/>
      <c r="F33" s="152"/>
      <c r="G33" s="61"/>
      <c r="H33" s="153"/>
      <c r="I33" s="154"/>
      <c r="J33" s="61"/>
      <c r="K33" s="153"/>
      <c r="L33" s="148"/>
    </row>
    <row r="34" spans="1:12" ht="13.35" customHeight="1" x14ac:dyDescent="0.25">
      <c r="A34" s="147" t="s">
        <v>78</v>
      </c>
      <c r="B34" s="91"/>
      <c r="C34" s="61"/>
      <c r="D34" s="151"/>
      <c r="E34" s="151"/>
      <c r="F34" s="152"/>
      <c r="G34" s="61"/>
      <c r="H34" s="153"/>
      <c r="I34" s="154"/>
      <c r="J34" s="61"/>
      <c r="K34" s="153"/>
      <c r="L34" s="148"/>
    </row>
    <row r="35" spans="1:12" ht="13.35" customHeight="1" x14ac:dyDescent="0.25">
      <c r="A35" s="147" t="s">
        <v>79</v>
      </c>
      <c r="B35" s="91"/>
      <c r="C35" s="61"/>
      <c r="D35" s="151"/>
      <c r="E35" s="151"/>
      <c r="F35" s="152"/>
      <c r="G35" s="61"/>
      <c r="H35" s="153"/>
      <c r="I35" s="154"/>
      <c r="J35" s="61"/>
      <c r="K35" s="153"/>
      <c r="L35" s="148"/>
    </row>
    <row r="36" spans="1:12" ht="13.35" customHeight="1" x14ac:dyDescent="0.25">
      <c r="A36" s="147" t="s">
        <v>56</v>
      </c>
      <c r="B36" s="91"/>
      <c r="C36" s="61"/>
      <c r="D36" s="151"/>
      <c r="E36" s="151"/>
      <c r="F36" s="152"/>
      <c r="G36" s="61"/>
      <c r="H36" s="153"/>
      <c r="I36" s="154"/>
      <c r="J36" s="61"/>
      <c r="K36" s="153"/>
      <c r="L36" s="148"/>
    </row>
    <row r="37" spans="1:12" ht="13.35" customHeight="1" x14ac:dyDescent="0.25">
      <c r="A37" s="142" t="s">
        <v>80</v>
      </c>
      <c r="B37" s="91"/>
      <c r="C37" s="44">
        <f t="shared" ref="C37:D37" si="10">SUM(C38:C43)</f>
        <v>0</v>
      </c>
      <c r="D37" s="149">
        <f t="shared" si="10"/>
        <v>0</v>
      </c>
      <c r="E37" s="149">
        <f t="shared" ref="E37:K37" si="11">SUM(E38:E43)</f>
        <v>0</v>
      </c>
      <c r="F37" s="140">
        <f t="shared" si="11"/>
        <v>0</v>
      </c>
      <c r="G37" s="44">
        <f t="shared" si="11"/>
        <v>0</v>
      </c>
      <c r="H37" s="141">
        <f t="shared" si="11"/>
        <v>0</v>
      </c>
      <c r="I37" s="150">
        <f t="shared" si="11"/>
        <v>0</v>
      </c>
      <c r="J37" s="44">
        <f t="shared" si="11"/>
        <v>0</v>
      </c>
      <c r="K37" s="141">
        <f t="shared" si="11"/>
        <v>0</v>
      </c>
      <c r="L37" s="148"/>
    </row>
    <row r="38" spans="1:12" ht="13.35" customHeight="1" x14ac:dyDescent="0.25">
      <c r="A38" s="147" t="s">
        <v>81</v>
      </c>
      <c r="B38" s="91"/>
      <c r="C38" s="61"/>
      <c r="D38" s="151"/>
      <c r="E38" s="151"/>
      <c r="F38" s="152"/>
      <c r="G38" s="61"/>
      <c r="H38" s="153"/>
      <c r="I38" s="154"/>
      <c r="J38" s="61"/>
      <c r="K38" s="153"/>
      <c r="L38" s="148"/>
    </row>
    <row r="39" spans="1:12" ht="13.35" customHeight="1" x14ac:dyDescent="0.25">
      <c r="A39" s="147" t="s">
        <v>82</v>
      </c>
      <c r="B39" s="91"/>
      <c r="C39" s="61"/>
      <c r="D39" s="151"/>
      <c r="E39" s="151"/>
      <c r="F39" s="152"/>
      <c r="G39" s="61"/>
      <c r="H39" s="153"/>
      <c r="I39" s="154"/>
      <c r="J39" s="61"/>
      <c r="K39" s="153"/>
      <c r="L39" s="148"/>
    </row>
    <row r="40" spans="1:12" ht="13.35" customHeight="1" x14ac:dyDescent="0.25">
      <c r="A40" s="147" t="s">
        <v>83</v>
      </c>
      <c r="B40" s="91"/>
      <c r="C40" s="61"/>
      <c r="D40" s="151"/>
      <c r="E40" s="151"/>
      <c r="F40" s="152"/>
      <c r="G40" s="61"/>
      <c r="H40" s="153"/>
      <c r="I40" s="154"/>
      <c r="J40" s="61"/>
      <c r="K40" s="153"/>
    </row>
    <row r="41" spans="1:12" ht="13.35" customHeight="1" x14ac:dyDescent="0.25">
      <c r="A41" s="147" t="s">
        <v>84</v>
      </c>
      <c r="B41" s="91"/>
      <c r="C41" s="61"/>
      <c r="D41" s="151"/>
      <c r="E41" s="151"/>
      <c r="F41" s="152"/>
      <c r="G41" s="61"/>
      <c r="H41" s="153"/>
      <c r="I41" s="154"/>
      <c r="J41" s="61"/>
      <c r="K41" s="153"/>
      <c r="L41" s="148"/>
    </row>
    <row r="42" spans="1:12" ht="13.35" customHeight="1" x14ac:dyDescent="0.25">
      <c r="A42" s="147" t="s">
        <v>85</v>
      </c>
      <c r="B42" s="91"/>
      <c r="C42" s="61"/>
      <c r="D42" s="151"/>
      <c r="E42" s="151"/>
      <c r="F42" s="152"/>
      <c r="G42" s="61"/>
      <c r="H42" s="153"/>
      <c r="I42" s="154"/>
      <c r="J42" s="61"/>
      <c r="K42" s="153"/>
    </row>
    <row r="43" spans="1:12" ht="13.35" customHeight="1" x14ac:dyDescent="0.25">
      <c r="A43" s="147" t="s">
        <v>56</v>
      </c>
      <c r="B43" s="91"/>
      <c r="C43" s="61"/>
      <c r="D43" s="151"/>
      <c r="E43" s="151"/>
      <c r="F43" s="152"/>
      <c r="G43" s="61"/>
      <c r="H43" s="153"/>
      <c r="I43" s="154"/>
      <c r="J43" s="61"/>
      <c r="K43" s="153"/>
    </row>
    <row r="44" spans="1:12" ht="13.35" customHeight="1" x14ac:dyDescent="0.25">
      <c r="A44" s="142" t="s">
        <v>86</v>
      </c>
      <c r="B44" s="91"/>
      <c r="C44" s="44">
        <f t="shared" ref="C44:D44" si="12">SUM(C45:C51)</f>
        <v>0</v>
      </c>
      <c r="D44" s="149">
        <f t="shared" si="12"/>
        <v>0</v>
      </c>
      <c r="E44" s="149">
        <f t="shared" ref="E44:K44" si="13">SUM(E45:E51)</f>
        <v>0</v>
      </c>
      <c r="F44" s="140">
        <f t="shared" si="13"/>
        <v>0</v>
      </c>
      <c r="G44" s="44">
        <f t="shared" si="13"/>
        <v>0</v>
      </c>
      <c r="H44" s="141">
        <f t="shared" si="13"/>
        <v>0</v>
      </c>
      <c r="I44" s="150">
        <f t="shared" si="13"/>
        <v>0</v>
      </c>
      <c r="J44" s="44">
        <f t="shared" si="13"/>
        <v>0</v>
      </c>
      <c r="K44" s="141">
        <f t="shared" si="13"/>
        <v>0</v>
      </c>
    </row>
    <row r="45" spans="1:12" ht="13.35" customHeight="1" x14ac:dyDescent="0.25">
      <c r="A45" s="147" t="s">
        <v>87</v>
      </c>
      <c r="B45" s="91"/>
      <c r="C45" s="61"/>
      <c r="D45" s="151"/>
      <c r="E45" s="151"/>
      <c r="F45" s="152"/>
      <c r="G45" s="61"/>
      <c r="H45" s="153"/>
      <c r="I45" s="154"/>
      <c r="J45" s="61"/>
      <c r="K45" s="153"/>
    </row>
    <row r="46" spans="1:12" ht="13.35" customHeight="1" x14ac:dyDescent="0.25">
      <c r="A46" s="147" t="s">
        <v>88</v>
      </c>
      <c r="B46" s="91"/>
      <c r="C46" s="61"/>
      <c r="D46" s="151"/>
      <c r="E46" s="151"/>
      <c r="F46" s="152"/>
      <c r="G46" s="61"/>
      <c r="H46" s="153"/>
      <c r="I46" s="154"/>
      <c r="J46" s="61"/>
      <c r="K46" s="153"/>
    </row>
    <row r="47" spans="1:12" ht="13.35" customHeight="1" x14ac:dyDescent="0.25">
      <c r="A47" s="147" t="s">
        <v>89</v>
      </c>
      <c r="B47" s="91"/>
      <c r="C47" s="61"/>
      <c r="D47" s="151"/>
      <c r="E47" s="151"/>
      <c r="F47" s="152"/>
      <c r="G47" s="61"/>
      <c r="H47" s="153"/>
      <c r="I47" s="154"/>
      <c r="J47" s="61"/>
      <c r="K47" s="153"/>
    </row>
    <row r="48" spans="1:12" ht="13.35" customHeight="1" x14ac:dyDescent="0.25">
      <c r="A48" s="147" t="s">
        <v>90</v>
      </c>
      <c r="B48" s="91"/>
      <c r="C48" s="61"/>
      <c r="D48" s="151"/>
      <c r="E48" s="151"/>
      <c r="F48" s="152"/>
      <c r="G48" s="61"/>
      <c r="H48" s="153"/>
      <c r="I48" s="154"/>
      <c r="J48" s="61"/>
      <c r="K48" s="153"/>
      <c r="L48" s="148"/>
    </row>
    <row r="49" spans="1:12" ht="13.35" customHeight="1" x14ac:dyDescent="0.25">
      <c r="A49" s="147" t="s">
        <v>91</v>
      </c>
      <c r="B49" s="91"/>
      <c r="C49" s="61"/>
      <c r="D49" s="151"/>
      <c r="E49" s="151"/>
      <c r="F49" s="152"/>
      <c r="G49" s="61"/>
      <c r="H49" s="153"/>
      <c r="I49" s="154"/>
      <c r="J49" s="61"/>
      <c r="K49" s="153"/>
    </row>
    <row r="50" spans="1:12" ht="13.35" customHeight="1" x14ac:dyDescent="0.25">
      <c r="A50" s="147" t="s">
        <v>92</v>
      </c>
      <c r="B50" s="91"/>
      <c r="C50" s="61"/>
      <c r="D50" s="151"/>
      <c r="E50" s="151"/>
      <c r="F50" s="152"/>
      <c r="G50" s="61"/>
      <c r="H50" s="153"/>
      <c r="I50" s="154"/>
      <c r="J50" s="61"/>
      <c r="K50" s="153"/>
    </row>
    <row r="51" spans="1:12" ht="13.35" customHeight="1" x14ac:dyDescent="0.25">
      <c r="A51" s="147" t="s">
        <v>56</v>
      </c>
      <c r="B51" s="91"/>
      <c r="C51" s="61"/>
      <c r="D51" s="151"/>
      <c r="E51" s="151"/>
      <c r="F51" s="152"/>
      <c r="G51" s="61"/>
      <c r="H51" s="153"/>
      <c r="I51" s="154"/>
      <c r="J51" s="61"/>
      <c r="K51" s="153"/>
    </row>
    <row r="52" spans="1:12" ht="13.35" customHeight="1" x14ac:dyDescent="0.25">
      <c r="A52" s="142" t="s">
        <v>93</v>
      </c>
      <c r="B52" s="91"/>
      <c r="C52" s="44">
        <f t="shared" ref="C52:D52" si="14">SUM(C53:C61)</f>
        <v>0</v>
      </c>
      <c r="D52" s="149">
        <f t="shared" si="14"/>
        <v>0</v>
      </c>
      <c r="E52" s="149">
        <f t="shared" ref="E52:K52" si="15">SUM(E53:E61)</f>
        <v>0</v>
      </c>
      <c r="F52" s="140">
        <f t="shared" si="15"/>
        <v>0</v>
      </c>
      <c r="G52" s="44">
        <f t="shared" si="15"/>
        <v>0</v>
      </c>
      <c r="H52" s="141">
        <f t="shared" si="15"/>
        <v>0</v>
      </c>
      <c r="I52" s="150">
        <f t="shared" si="15"/>
        <v>0</v>
      </c>
      <c r="J52" s="44">
        <f t="shared" si="15"/>
        <v>0</v>
      </c>
      <c r="K52" s="141">
        <f t="shared" si="15"/>
        <v>0</v>
      </c>
      <c r="L52" s="148"/>
    </row>
    <row r="53" spans="1:12" ht="13.35" customHeight="1" x14ac:dyDescent="0.25">
      <c r="A53" s="147" t="s">
        <v>94</v>
      </c>
      <c r="B53" s="91"/>
      <c r="C53" s="61"/>
      <c r="D53" s="151"/>
      <c r="E53" s="151"/>
      <c r="F53" s="152"/>
      <c r="G53" s="61"/>
      <c r="H53" s="153"/>
      <c r="I53" s="154"/>
      <c r="J53" s="61"/>
      <c r="K53" s="153"/>
    </row>
    <row r="54" spans="1:12" ht="13.35" customHeight="1" x14ac:dyDescent="0.25">
      <c r="A54" s="147" t="s">
        <v>95</v>
      </c>
      <c r="B54" s="91"/>
      <c r="C54" s="61"/>
      <c r="D54" s="151"/>
      <c r="E54" s="151"/>
      <c r="F54" s="152"/>
      <c r="G54" s="61"/>
      <c r="H54" s="153"/>
      <c r="I54" s="154"/>
      <c r="J54" s="61"/>
      <c r="K54" s="153"/>
      <c r="L54" s="148"/>
    </row>
    <row r="55" spans="1:12" ht="13.35" customHeight="1" x14ac:dyDescent="0.25">
      <c r="A55" s="147" t="s">
        <v>96</v>
      </c>
      <c r="B55" s="91"/>
      <c r="C55" s="61"/>
      <c r="D55" s="151"/>
      <c r="E55" s="151"/>
      <c r="F55" s="152"/>
      <c r="G55" s="61"/>
      <c r="H55" s="153"/>
      <c r="I55" s="154"/>
      <c r="J55" s="61"/>
      <c r="K55" s="153"/>
      <c r="L55" s="148"/>
    </row>
    <row r="56" spans="1:12" ht="13.35" customHeight="1" x14ac:dyDescent="0.25">
      <c r="A56" s="147" t="s">
        <v>58</v>
      </c>
      <c r="B56" s="91"/>
      <c r="C56" s="61"/>
      <c r="D56" s="151"/>
      <c r="E56" s="151"/>
      <c r="F56" s="152"/>
      <c r="G56" s="61"/>
      <c r="H56" s="153"/>
      <c r="I56" s="154"/>
      <c r="J56" s="61"/>
      <c r="K56" s="153"/>
      <c r="L56" s="148"/>
    </row>
    <row r="57" spans="1:12" ht="13.35" customHeight="1" x14ac:dyDescent="0.25">
      <c r="A57" s="147" t="s">
        <v>59</v>
      </c>
      <c r="B57" s="91"/>
      <c r="C57" s="61"/>
      <c r="D57" s="151"/>
      <c r="E57" s="151"/>
      <c r="F57" s="152"/>
      <c r="G57" s="61"/>
      <c r="H57" s="153"/>
      <c r="I57" s="154"/>
      <c r="J57" s="61"/>
      <c r="K57" s="153"/>
      <c r="L57" s="148"/>
    </row>
    <row r="58" spans="1:12" ht="13.35" customHeight="1" x14ac:dyDescent="0.25">
      <c r="A58" s="147" t="s">
        <v>60</v>
      </c>
      <c r="B58" s="91"/>
      <c r="C58" s="61"/>
      <c r="D58" s="151"/>
      <c r="E58" s="151"/>
      <c r="F58" s="152"/>
      <c r="G58" s="61"/>
      <c r="H58" s="153"/>
      <c r="I58" s="154"/>
      <c r="J58" s="61"/>
      <c r="K58" s="153"/>
    </row>
    <row r="59" spans="1:12" ht="13.35" customHeight="1" x14ac:dyDescent="0.25">
      <c r="A59" s="147" t="s">
        <v>66</v>
      </c>
      <c r="B59" s="91"/>
      <c r="C59" s="61"/>
      <c r="D59" s="151"/>
      <c r="E59" s="151"/>
      <c r="F59" s="152"/>
      <c r="G59" s="61"/>
      <c r="H59" s="153"/>
      <c r="I59" s="154"/>
      <c r="J59" s="61"/>
      <c r="K59" s="153"/>
      <c r="L59" s="148"/>
    </row>
    <row r="60" spans="1:12" ht="13.35" customHeight="1" x14ac:dyDescent="0.25">
      <c r="A60" s="147" t="s">
        <v>69</v>
      </c>
      <c r="B60" s="91"/>
      <c r="C60" s="61"/>
      <c r="D60" s="151"/>
      <c r="E60" s="151"/>
      <c r="F60" s="152"/>
      <c r="G60" s="61"/>
      <c r="H60" s="153"/>
      <c r="I60" s="154"/>
      <c r="J60" s="61"/>
      <c r="K60" s="153"/>
      <c r="L60" s="148"/>
    </row>
    <row r="61" spans="1:12" ht="13.35" customHeight="1" x14ac:dyDescent="0.25">
      <c r="A61" s="147" t="s">
        <v>56</v>
      </c>
      <c r="B61" s="91"/>
      <c r="C61" s="61"/>
      <c r="D61" s="151"/>
      <c r="E61" s="151"/>
      <c r="F61" s="152"/>
      <c r="G61" s="61"/>
      <c r="H61" s="153"/>
      <c r="I61" s="154"/>
      <c r="J61" s="61"/>
      <c r="K61" s="153"/>
      <c r="L61" s="148"/>
    </row>
    <row r="62" spans="1:12" ht="13.35" customHeight="1" x14ac:dyDescent="0.25">
      <c r="A62" s="142" t="s">
        <v>97</v>
      </c>
      <c r="B62" s="91"/>
      <c r="C62" s="44">
        <f t="shared" ref="C62:D62" si="16">SUM(C63:C67)</f>
        <v>0</v>
      </c>
      <c r="D62" s="149">
        <f t="shared" si="16"/>
        <v>0</v>
      </c>
      <c r="E62" s="149">
        <f t="shared" ref="E62:K62" si="17">SUM(E63:E67)</f>
        <v>0</v>
      </c>
      <c r="F62" s="140">
        <f t="shared" si="17"/>
        <v>0</v>
      </c>
      <c r="G62" s="44">
        <f t="shared" si="17"/>
        <v>0</v>
      </c>
      <c r="H62" s="141">
        <f t="shared" si="17"/>
        <v>0</v>
      </c>
      <c r="I62" s="150">
        <f t="shared" si="17"/>
        <v>0</v>
      </c>
      <c r="J62" s="44">
        <f t="shared" si="17"/>
        <v>0</v>
      </c>
      <c r="K62" s="141">
        <f t="shared" si="17"/>
        <v>0</v>
      </c>
      <c r="L62" s="148"/>
    </row>
    <row r="63" spans="1:12" ht="13.35" customHeight="1" x14ac:dyDescent="0.25">
      <c r="A63" s="147" t="s">
        <v>98</v>
      </c>
      <c r="B63" s="91"/>
      <c r="C63" s="61"/>
      <c r="D63" s="151"/>
      <c r="E63" s="151"/>
      <c r="F63" s="152"/>
      <c r="G63" s="61"/>
      <c r="H63" s="153"/>
      <c r="I63" s="154"/>
      <c r="J63" s="61"/>
      <c r="K63" s="153"/>
      <c r="L63" s="148"/>
    </row>
    <row r="64" spans="1:12" ht="13.35" customHeight="1" x14ac:dyDescent="0.25">
      <c r="A64" s="147" t="s">
        <v>99</v>
      </c>
      <c r="B64" s="91"/>
      <c r="C64" s="61"/>
      <c r="D64" s="151"/>
      <c r="E64" s="151"/>
      <c r="F64" s="152"/>
      <c r="G64" s="61"/>
      <c r="H64" s="153"/>
      <c r="I64" s="154"/>
      <c r="J64" s="61"/>
      <c r="K64" s="153"/>
    </row>
    <row r="65" spans="1:11" ht="13.35" customHeight="1" x14ac:dyDescent="0.25">
      <c r="A65" s="147" t="s">
        <v>100</v>
      </c>
      <c r="B65" s="91"/>
      <c r="C65" s="61"/>
      <c r="D65" s="151"/>
      <c r="E65" s="151"/>
      <c r="F65" s="152"/>
      <c r="G65" s="61"/>
      <c r="H65" s="153"/>
      <c r="I65" s="154"/>
      <c r="J65" s="61"/>
      <c r="K65" s="153"/>
    </row>
    <row r="66" spans="1:11" ht="13.35" customHeight="1" x14ac:dyDescent="0.25">
      <c r="A66" s="147" t="s">
        <v>101</v>
      </c>
      <c r="B66" s="91"/>
      <c r="C66" s="61"/>
      <c r="D66" s="151"/>
      <c r="E66" s="151"/>
      <c r="F66" s="152"/>
      <c r="G66" s="61"/>
      <c r="H66" s="153"/>
      <c r="I66" s="154"/>
      <c r="J66" s="61"/>
      <c r="K66" s="153"/>
    </row>
    <row r="67" spans="1:11" ht="13.35" customHeight="1" x14ac:dyDescent="0.25">
      <c r="A67" s="147" t="s">
        <v>56</v>
      </c>
      <c r="B67" s="91"/>
      <c r="C67" s="61"/>
      <c r="D67" s="151"/>
      <c r="E67" s="151"/>
      <c r="F67" s="152"/>
      <c r="G67" s="61"/>
      <c r="H67" s="153"/>
      <c r="I67" s="154"/>
      <c r="J67" s="61"/>
      <c r="K67" s="153"/>
    </row>
    <row r="68" spans="1:11" ht="13.35" customHeight="1" x14ac:dyDescent="0.25">
      <c r="A68" s="142" t="s">
        <v>102</v>
      </c>
      <c r="B68" s="91"/>
      <c r="C68" s="44">
        <f t="shared" ref="C68:D68" si="18">SUM(C69:C72)</f>
        <v>0</v>
      </c>
      <c r="D68" s="44">
        <f t="shared" si="18"/>
        <v>0</v>
      </c>
      <c r="E68" s="44">
        <f t="shared" ref="E68:K68" si="19">SUM(E69:E72)</f>
        <v>0</v>
      </c>
      <c r="F68" s="140">
        <f t="shared" si="19"/>
        <v>0</v>
      </c>
      <c r="G68" s="44">
        <f t="shared" si="19"/>
        <v>0</v>
      </c>
      <c r="H68" s="141">
        <f t="shared" si="19"/>
        <v>0</v>
      </c>
      <c r="I68" s="150">
        <f t="shared" si="19"/>
        <v>0</v>
      </c>
      <c r="J68" s="44">
        <f t="shared" si="19"/>
        <v>0</v>
      </c>
      <c r="K68" s="141">
        <f t="shared" si="19"/>
        <v>0</v>
      </c>
    </row>
    <row r="69" spans="1:11" ht="13.35" customHeight="1" x14ac:dyDescent="0.25">
      <c r="A69" s="147" t="s">
        <v>103</v>
      </c>
      <c r="B69" s="91"/>
      <c r="C69" s="61"/>
      <c r="D69" s="62"/>
      <c r="E69" s="62"/>
      <c r="F69" s="63"/>
      <c r="G69" s="61"/>
      <c r="H69" s="62"/>
      <c r="I69" s="63"/>
      <c r="J69" s="61"/>
      <c r="K69" s="153"/>
    </row>
    <row r="70" spans="1:11" ht="13.35" customHeight="1" x14ac:dyDescent="0.25">
      <c r="A70" s="147" t="s">
        <v>104</v>
      </c>
      <c r="B70" s="91"/>
      <c r="C70" s="61"/>
      <c r="D70" s="64"/>
      <c r="E70" s="64"/>
      <c r="F70" s="63"/>
      <c r="G70" s="61"/>
      <c r="H70" s="62"/>
      <c r="I70" s="63"/>
      <c r="J70" s="61"/>
      <c r="K70" s="153"/>
    </row>
    <row r="71" spans="1:11" ht="13.35" customHeight="1" x14ac:dyDescent="0.25">
      <c r="A71" s="147" t="s">
        <v>105</v>
      </c>
      <c r="B71" s="91"/>
      <c r="C71" s="61"/>
      <c r="D71" s="64"/>
      <c r="E71" s="64"/>
      <c r="F71" s="63"/>
      <c r="G71" s="61"/>
      <c r="H71" s="62"/>
      <c r="I71" s="63"/>
      <c r="J71" s="61"/>
      <c r="K71" s="64"/>
    </row>
    <row r="72" spans="1:11" ht="13.35" customHeight="1" x14ac:dyDescent="0.25">
      <c r="A72" s="147" t="s">
        <v>56</v>
      </c>
      <c r="B72" s="91"/>
      <c r="C72" s="61"/>
      <c r="D72" s="64"/>
      <c r="E72" s="64"/>
      <c r="F72" s="63"/>
      <c r="G72" s="61"/>
      <c r="H72" s="62"/>
      <c r="I72" s="63"/>
      <c r="J72" s="61"/>
      <c r="K72" s="64"/>
    </row>
    <row r="73" spans="1:11" ht="5.0999999999999996" customHeight="1" x14ac:dyDescent="0.25">
      <c r="A73" s="109"/>
      <c r="B73" s="91"/>
      <c r="C73" s="44"/>
      <c r="D73" s="47"/>
      <c r="E73" s="47"/>
      <c r="F73" s="46"/>
      <c r="G73" s="44"/>
      <c r="H73" s="45"/>
      <c r="I73" s="46"/>
      <c r="J73" s="44"/>
      <c r="K73" s="47"/>
    </row>
    <row r="74" spans="1:11" ht="13.35" customHeight="1" x14ac:dyDescent="0.25">
      <c r="A74" s="93" t="s">
        <v>106</v>
      </c>
      <c r="B74" s="91"/>
      <c r="C74" s="114">
        <f t="shared" ref="C74:D74" si="20">C75+C98</f>
        <v>0</v>
      </c>
      <c r="D74" s="117">
        <f t="shared" si="20"/>
        <v>0</v>
      </c>
      <c r="E74" s="117">
        <f t="shared" ref="E74:K74" si="21">E75+E98</f>
        <v>0</v>
      </c>
      <c r="F74" s="116">
        <f t="shared" si="21"/>
        <v>0</v>
      </c>
      <c r="G74" s="114">
        <f t="shared" si="21"/>
        <v>0</v>
      </c>
      <c r="H74" s="115">
        <f t="shared" si="21"/>
        <v>0</v>
      </c>
      <c r="I74" s="116">
        <f t="shared" si="21"/>
        <v>0</v>
      </c>
      <c r="J74" s="114">
        <f t="shared" si="21"/>
        <v>0</v>
      </c>
      <c r="K74" s="117">
        <f t="shared" si="21"/>
        <v>0</v>
      </c>
    </row>
    <row r="75" spans="1:11" ht="13.35" customHeight="1" x14ac:dyDescent="0.25">
      <c r="A75" s="142" t="s">
        <v>107</v>
      </c>
      <c r="B75" s="91"/>
      <c r="C75" s="110">
        <f t="shared" ref="C75:D75" si="22">SUM(C76:C97)</f>
        <v>0</v>
      </c>
      <c r="D75" s="143">
        <f t="shared" si="22"/>
        <v>0</v>
      </c>
      <c r="E75" s="143">
        <f t="shared" ref="E75:K75" si="23">SUM(E76:E97)</f>
        <v>0</v>
      </c>
      <c r="F75" s="144">
        <f t="shared" si="23"/>
        <v>0</v>
      </c>
      <c r="G75" s="110">
        <f t="shared" si="23"/>
        <v>0</v>
      </c>
      <c r="H75" s="145">
        <f t="shared" si="23"/>
        <v>0</v>
      </c>
      <c r="I75" s="144">
        <f t="shared" si="23"/>
        <v>0</v>
      </c>
      <c r="J75" s="110">
        <f t="shared" si="23"/>
        <v>0</v>
      </c>
      <c r="K75" s="145">
        <f t="shared" si="23"/>
        <v>0</v>
      </c>
    </row>
    <row r="76" spans="1:11" ht="13.35" customHeight="1" x14ac:dyDescent="0.25">
      <c r="A76" s="147" t="s">
        <v>108</v>
      </c>
      <c r="B76" s="91"/>
      <c r="C76" s="61"/>
      <c r="D76" s="64"/>
      <c r="E76" s="64"/>
      <c r="F76" s="63"/>
      <c r="G76" s="61"/>
      <c r="H76" s="62"/>
      <c r="I76" s="63"/>
      <c r="J76" s="61"/>
      <c r="K76" s="64"/>
    </row>
    <row r="77" spans="1:11" ht="13.35" customHeight="1" x14ac:dyDescent="0.25">
      <c r="A77" s="147" t="s">
        <v>109</v>
      </c>
      <c r="B77" s="91"/>
      <c r="C77" s="61"/>
      <c r="D77" s="64"/>
      <c r="E77" s="64"/>
      <c r="F77" s="63"/>
      <c r="G77" s="61"/>
      <c r="H77" s="62"/>
      <c r="I77" s="63"/>
      <c r="J77" s="61"/>
      <c r="K77" s="64"/>
    </row>
    <row r="78" spans="1:11" ht="13.35" customHeight="1" x14ac:dyDescent="0.25">
      <c r="A78" s="147" t="s">
        <v>110</v>
      </c>
      <c r="B78" s="91"/>
      <c r="C78" s="61"/>
      <c r="D78" s="64"/>
      <c r="E78" s="64"/>
      <c r="F78" s="63"/>
      <c r="G78" s="61"/>
      <c r="H78" s="62"/>
      <c r="I78" s="63"/>
      <c r="J78" s="61"/>
      <c r="K78" s="64"/>
    </row>
    <row r="79" spans="1:11" ht="13.35" customHeight="1" x14ac:dyDescent="0.25">
      <c r="A79" s="147" t="s">
        <v>111</v>
      </c>
      <c r="B79" s="91"/>
      <c r="C79" s="61"/>
      <c r="D79" s="64"/>
      <c r="E79" s="64"/>
      <c r="F79" s="63"/>
      <c r="G79" s="61"/>
      <c r="H79" s="62"/>
      <c r="I79" s="63"/>
      <c r="J79" s="61"/>
      <c r="K79" s="64"/>
    </row>
    <row r="80" spans="1:11" ht="13.35" customHeight="1" x14ac:dyDescent="0.25">
      <c r="A80" s="147" t="s">
        <v>112</v>
      </c>
      <c r="B80" s="91"/>
      <c r="C80" s="61"/>
      <c r="D80" s="64"/>
      <c r="E80" s="64"/>
      <c r="F80" s="63"/>
      <c r="G80" s="61"/>
      <c r="H80" s="62"/>
      <c r="I80" s="63"/>
      <c r="J80" s="61"/>
      <c r="K80" s="64"/>
    </row>
    <row r="81" spans="1:12" ht="13.35" customHeight="1" x14ac:dyDescent="0.25">
      <c r="A81" s="147" t="s">
        <v>113</v>
      </c>
      <c r="B81" s="91"/>
      <c r="C81" s="61"/>
      <c r="D81" s="64"/>
      <c r="E81" s="64"/>
      <c r="F81" s="63"/>
      <c r="G81" s="61"/>
      <c r="H81" s="62"/>
      <c r="I81" s="63"/>
      <c r="J81" s="61"/>
      <c r="K81" s="64"/>
    </row>
    <row r="82" spans="1:12" ht="13.35" customHeight="1" x14ac:dyDescent="0.25">
      <c r="A82" s="147" t="s">
        <v>114</v>
      </c>
      <c r="B82" s="91"/>
      <c r="C82" s="61"/>
      <c r="D82" s="64"/>
      <c r="E82" s="64"/>
      <c r="F82" s="63"/>
      <c r="G82" s="61"/>
      <c r="H82" s="62"/>
      <c r="I82" s="63"/>
      <c r="J82" s="61"/>
      <c r="K82" s="64"/>
    </row>
    <row r="83" spans="1:12" ht="13.35" customHeight="1" x14ac:dyDescent="0.25">
      <c r="A83" s="147" t="s">
        <v>115</v>
      </c>
      <c r="B83" s="91"/>
      <c r="C83" s="61"/>
      <c r="D83" s="64"/>
      <c r="E83" s="64"/>
      <c r="F83" s="63"/>
      <c r="G83" s="61"/>
      <c r="H83" s="62"/>
      <c r="I83" s="63"/>
      <c r="J83" s="61"/>
      <c r="K83" s="64"/>
    </row>
    <row r="84" spans="1:12" ht="13.35" customHeight="1" x14ac:dyDescent="0.25">
      <c r="A84" s="147" t="s">
        <v>116</v>
      </c>
      <c r="B84" s="91"/>
      <c r="C84" s="61"/>
      <c r="D84" s="64"/>
      <c r="E84" s="64"/>
      <c r="F84" s="63"/>
      <c r="G84" s="61"/>
      <c r="H84" s="62"/>
      <c r="I84" s="63"/>
      <c r="J84" s="61"/>
      <c r="K84" s="64"/>
      <c r="L84" s="45"/>
    </row>
    <row r="85" spans="1:12" ht="13.35" customHeight="1" x14ac:dyDescent="0.25">
      <c r="A85" s="147" t="s">
        <v>117</v>
      </c>
      <c r="B85" s="91"/>
      <c r="C85" s="61"/>
      <c r="D85" s="64"/>
      <c r="E85" s="64"/>
      <c r="F85" s="63"/>
      <c r="G85" s="61"/>
      <c r="H85" s="62"/>
      <c r="I85" s="63"/>
      <c r="J85" s="61"/>
      <c r="K85" s="64"/>
    </row>
    <row r="86" spans="1:12" ht="13.35" customHeight="1" x14ac:dyDescent="0.25">
      <c r="A86" s="147" t="s">
        <v>118</v>
      </c>
      <c r="B86" s="91"/>
      <c r="C86" s="61"/>
      <c r="D86" s="64"/>
      <c r="E86" s="64"/>
      <c r="F86" s="63"/>
      <c r="G86" s="61"/>
      <c r="H86" s="62"/>
      <c r="I86" s="63"/>
      <c r="J86" s="61"/>
      <c r="K86" s="64"/>
    </row>
    <row r="87" spans="1:12" ht="13.35" customHeight="1" x14ac:dyDescent="0.25">
      <c r="A87" s="147" t="s">
        <v>119</v>
      </c>
      <c r="B87" s="91"/>
      <c r="C87" s="61"/>
      <c r="D87" s="64"/>
      <c r="E87" s="64"/>
      <c r="F87" s="63"/>
      <c r="G87" s="61"/>
      <c r="H87" s="62"/>
      <c r="I87" s="63"/>
      <c r="J87" s="61"/>
      <c r="K87" s="64"/>
    </row>
    <row r="88" spans="1:12" ht="13.35" customHeight="1" x14ac:dyDescent="0.25">
      <c r="A88" s="147" t="s">
        <v>120</v>
      </c>
      <c r="B88" s="91"/>
      <c r="C88" s="61"/>
      <c r="D88" s="64"/>
      <c r="E88" s="64"/>
      <c r="F88" s="63"/>
      <c r="G88" s="61"/>
      <c r="H88" s="62"/>
      <c r="I88" s="63"/>
      <c r="J88" s="61"/>
      <c r="K88" s="64"/>
    </row>
    <row r="89" spans="1:12" ht="13.35" customHeight="1" x14ac:dyDescent="0.25">
      <c r="A89" s="147" t="s">
        <v>121</v>
      </c>
      <c r="B89" s="91"/>
      <c r="C89" s="61"/>
      <c r="D89" s="64"/>
      <c r="E89" s="64"/>
      <c r="F89" s="63"/>
      <c r="G89" s="61"/>
      <c r="H89" s="62"/>
      <c r="I89" s="63"/>
      <c r="J89" s="61"/>
      <c r="K89" s="64"/>
    </row>
    <row r="90" spans="1:12" ht="13.35" customHeight="1" x14ac:dyDescent="0.25">
      <c r="A90" s="147" t="s">
        <v>122</v>
      </c>
      <c r="B90" s="91"/>
      <c r="C90" s="61"/>
      <c r="D90" s="64"/>
      <c r="E90" s="64"/>
      <c r="F90" s="63"/>
      <c r="G90" s="61"/>
      <c r="H90" s="62"/>
      <c r="I90" s="63"/>
      <c r="J90" s="61"/>
      <c r="K90" s="64"/>
    </row>
    <row r="91" spans="1:12" ht="13.35" customHeight="1" x14ac:dyDescent="0.25">
      <c r="A91" s="147" t="s">
        <v>123</v>
      </c>
      <c r="B91" s="91"/>
      <c r="C91" s="61"/>
      <c r="D91" s="64"/>
      <c r="E91" s="64"/>
      <c r="F91" s="63"/>
      <c r="G91" s="61"/>
      <c r="H91" s="62"/>
      <c r="I91" s="63"/>
      <c r="J91" s="61"/>
      <c r="K91" s="64"/>
    </row>
    <row r="92" spans="1:12" ht="13.35" customHeight="1" x14ac:dyDescent="0.25">
      <c r="A92" s="147" t="s">
        <v>124</v>
      </c>
      <c r="B92" s="91"/>
      <c r="C92" s="61"/>
      <c r="D92" s="64"/>
      <c r="E92" s="64"/>
      <c r="F92" s="63"/>
      <c r="G92" s="61"/>
      <c r="H92" s="62"/>
      <c r="I92" s="63"/>
      <c r="J92" s="61"/>
      <c r="K92" s="64"/>
    </row>
    <row r="93" spans="1:12" ht="13.35" customHeight="1" x14ac:dyDescent="0.25">
      <c r="A93" s="147" t="s">
        <v>125</v>
      </c>
      <c r="B93" s="91"/>
      <c r="C93" s="61"/>
      <c r="D93" s="64"/>
      <c r="E93" s="64"/>
      <c r="F93" s="63"/>
      <c r="G93" s="61"/>
      <c r="H93" s="62"/>
      <c r="I93" s="63"/>
      <c r="J93" s="61"/>
      <c r="K93" s="64"/>
    </row>
    <row r="94" spans="1:12" ht="13.35" customHeight="1" x14ac:dyDescent="0.25">
      <c r="A94" s="147" t="s">
        <v>126</v>
      </c>
      <c r="B94" s="91"/>
      <c r="C94" s="61"/>
      <c r="D94" s="64"/>
      <c r="E94" s="64"/>
      <c r="F94" s="63"/>
      <c r="G94" s="61"/>
      <c r="H94" s="62"/>
      <c r="I94" s="63"/>
      <c r="J94" s="61"/>
      <c r="K94" s="64"/>
    </row>
    <row r="95" spans="1:12" ht="13.35" customHeight="1" x14ac:dyDescent="0.25">
      <c r="A95" s="147" t="s">
        <v>127</v>
      </c>
      <c r="B95" s="91"/>
      <c r="C95" s="61"/>
      <c r="D95" s="64"/>
      <c r="E95" s="64"/>
      <c r="F95" s="63"/>
      <c r="G95" s="61"/>
      <c r="H95" s="62"/>
      <c r="I95" s="63"/>
      <c r="J95" s="61"/>
      <c r="K95" s="64"/>
    </row>
    <row r="96" spans="1:12" ht="13.35" customHeight="1" x14ac:dyDescent="0.25">
      <c r="A96" s="147" t="s">
        <v>128</v>
      </c>
      <c r="B96" s="91"/>
      <c r="C96" s="61"/>
      <c r="D96" s="64"/>
      <c r="E96" s="64"/>
      <c r="F96" s="63"/>
      <c r="G96" s="61"/>
      <c r="H96" s="62"/>
      <c r="I96" s="63"/>
      <c r="J96" s="61"/>
      <c r="K96" s="64"/>
    </row>
    <row r="97" spans="1:11" ht="13.35" customHeight="1" x14ac:dyDescent="0.25">
      <c r="A97" s="147" t="s">
        <v>56</v>
      </c>
      <c r="B97" s="91"/>
      <c r="C97" s="61"/>
      <c r="D97" s="64"/>
      <c r="E97" s="64"/>
      <c r="F97" s="63"/>
      <c r="G97" s="61"/>
      <c r="H97" s="62"/>
      <c r="I97" s="63"/>
      <c r="J97" s="61"/>
      <c r="K97" s="64"/>
    </row>
    <row r="98" spans="1:11" ht="13.35" customHeight="1" x14ac:dyDescent="0.25">
      <c r="A98" s="142" t="s">
        <v>129</v>
      </c>
      <c r="B98" s="91"/>
      <c r="C98" s="44">
        <f t="shared" ref="C98:D98" si="24">SUM(C99:C101)</f>
        <v>0</v>
      </c>
      <c r="D98" s="44">
        <f t="shared" si="24"/>
        <v>0</v>
      </c>
      <c r="E98" s="44">
        <f t="shared" ref="E98:K98" si="25">SUM(E99:E101)</f>
        <v>0</v>
      </c>
      <c r="F98" s="140">
        <f t="shared" si="25"/>
        <v>0</v>
      </c>
      <c r="G98" s="44">
        <f t="shared" si="25"/>
        <v>0</v>
      </c>
      <c r="H98" s="141">
        <f t="shared" si="25"/>
        <v>0</v>
      </c>
      <c r="I98" s="150">
        <f t="shared" si="25"/>
        <v>0</v>
      </c>
      <c r="J98" s="44">
        <f t="shared" si="25"/>
        <v>0</v>
      </c>
      <c r="K98" s="141">
        <f t="shared" si="25"/>
        <v>0</v>
      </c>
    </row>
    <row r="99" spans="1:11" ht="13.35" customHeight="1" x14ac:dyDescent="0.25">
      <c r="A99" s="147" t="s">
        <v>130</v>
      </c>
      <c r="B99" s="91"/>
      <c r="C99" s="61"/>
      <c r="D99" s="62"/>
      <c r="E99" s="62"/>
      <c r="F99" s="63"/>
      <c r="G99" s="61"/>
      <c r="H99" s="62"/>
      <c r="I99" s="63"/>
      <c r="J99" s="61"/>
      <c r="K99" s="153"/>
    </row>
    <row r="100" spans="1:11" ht="13.35" customHeight="1" x14ac:dyDescent="0.25">
      <c r="A100" s="147" t="s">
        <v>131</v>
      </c>
      <c r="B100" s="91"/>
      <c r="C100" s="61"/>
      <c r="D100" s="64"/>
      <c r="E100" s="64"/>
      <c r="F100" s="63"/>
      <c r="G100" s="61"/>
      <c r="H100" s="62"/>
      <c r="I100" s="63"/>
      <c r="J100" s="61"/>
      <c r="K100" s="153"/>
    </row>
    <row r="101" spans="1:11" ht="13.35" customHeight="1" x14ac:dyDescent="0.25">
      <c r="A101" s="147" t="s">
        <v>56</v>
      </c>
      <c r="B101" s="91"/>
      <c r="C101" s="61"/>
      <c r="D101" s="64"/>
      <c r="E101" s="64"/>
      <c r="F101" s="63"/>
      <c r="G101" s="61"/>
      <c r="H101" s="62"/>
      <c r="I101" s="63"/>
      <c r="J101" s="61"/>
      <c r="K101" s="64"/>
    </row>
    <row r="102" spans="1:11" ht="5.0999999999999996" customHeight="1" x14ac:dyDescent="0.25">
      <c r="A102" s="109"/>
      <c r="B102" s="91"/>
      <c r="C102" s="44"/>
      <c r="D102" s="47"/>
      <c r="E102" s="47"/>
      <c r="F102" s="46"/>
      <c r="G102" s="44"/>
      <c r="H102" s="45"/>
      <c r="I102" s="46"/>
      <c r="J102" s="44"/>
      <c r="K102" s="47"/>
    </row>
    <row r="103" spans="1:11" ht="13.35" customHeight="1" x14ac:dyDescent="0.25">
      <c r="A103" s="93" t="s">
        <v>132</v>
      </c>
      <c r="B103" s="91"/>
      <c r="C103" s="44">
        <f t="shared" ref="C103:D103" si="26">SUM(C104:C108)</f>
        <v>0</v>
      </c>
      <c r="D103" s="47">
        <f t="shared" si="26"/>
        <v>0</v>
      </c>
      <c r="E103" s="47">
        <f t="shared" ref="E103:K103" si="27">SUM(E104:E108)</f>
        <v>0</v>
      </c>
      <c r="F103" s="46">
        <f t="shared" si="27"/>
        <v>0</v>
      </c>
      <c r="G103" s="44">
        <f t="shared" si="27"/>
        <v>0</v>
      </c>
      <c r="H103" s="45">
        <f t="shared" si="27"/>
        <v>0</v>
      </c>
      <c r="I103" s="46">
        <f t="shared" si="27"/>
        <v>0</v>
      </c>
      <c r="J103" s="44">
        <f t="shared" si="27"/>
        <v>0</v>
      </c>
      <c r="K103" s="47">
        <f t="shared" si="27"/>
        <v>0</v>
      </c>
    </row>
    <row r="104" spans="1:11" ht="13.35" customHeight="1" x14ac:dyDescent="0.25">
      <c r="A104" s="142" t="s">
        <v>133</v>
      </c>
      <c r="B104" s="91"/>
      <c r="C104" s="155"/>
      <c r="D104" s="156"/>
      <c r="E104" s="156"/>
      <c r="F104" s="157"/>
      <c r="G104" s="155"/>
      <c r="H104" s="158"/>
      <c r="I104" s="157"/>
      <c r="J104" s="155"/>
      <c r="K104" s="156"/>
    </row>
    <row r="105" spans="1:11" ht="13.35" customHeight="1" x14ac:dyDescent="0.25">
      <c r="A105" s="142" t="s">
        <v>134</v>
      </c>
      <c r="B105" s="91"/>
      <c r="C105" s="100"/>
      <c r="D105" s="103"/>
      <c r="E105" s="103"/>
      <c r="F105" s="102"/>
      <c r="G105" s="100"/>
      <c r="H105" s="101"/>
      <c r="I105" s="102"/>
      <c r="J105" s="100"/>
      <c r="K105" s="103"/>
    </row>
    <row r="106" spans="1:11" ht="13.35" customHeight="1" x14ac:dyDescent="0.25">
      <c r="A106" s="142" t="s">
        <v>135</v>
      </c>
      <c r="B106" s="91"/>
      <c r="C106" s="100"/>
      <c r="D106" s="103"/>
      <c r="E106" s="103"/>
      <c r="F106" s="102"/>
      <c r="G106" s="100"/>
      <c r="H106" s="101"/>
      <c r="I106" s="102"/>
      <c r="J106" s="100"/>
      <c r="K106" s="103"/>
    </row>
    <row r="107" spans="1:11" ht="13.35" customHeight="1" x14ac:dyDescent="0.25">
      <c r="A107" s="142" t="s">
        <v>136</v>
      </c>
      <c r="B107" s="91"/>
      <c r="C107" s="100"/>
      <c r="D107" s="103"/>
      <c r="E107" s="103"/>
      <c r="F107" s="102"/>
      <c r="G107" s="100"/>
      <c r="H107" s="101"/>
      <c r="I107" s="102"/>
      <c r="J107" s="100"/>
      <c r="K107" s="103"/>
    </row>
    <row r="108" spans="1:11" ht="13.35" customHeight="1" x14ac:dyDescent="0.25">
      <c r="A108" s="142" t="s">
        <v>137</v>
      </c>
      <c r="B108" s="91"/>
      <c r="C108" s="100"/>
      <c r="D108" s="103"/>
      <c r="E108" s="103"/>
      <c r="F108" s="102"/>
      <c r="G108" s="100"/>
      <c r="H108" s="101"/>
      <c r="I108" s="102"/>
      <c r="J108" s="100"/>
      <c r="K108" s="103"/>
    </row>
    <row r="109" spans="1:11" ht="5.0999999999999996" customHeight="1" x14ac:dyDescent="0.25">
      <c r="A109" s="109"/>
      <c r="B109" s="91"/>
      <c r="C109" s="44"/>
      <c r="D109" s="47"/>
      <c r="E109" s="47"/>
      <c r="F109" s="46"/>
      <c r="G109" s="44"/>
      <c r="H109" s="45"/>
      <c r="I109" s="46"/>
      <c r="J109" s="44"/>
      <c r="K109" s="47"/>
    </row>
    <row r="110" spans="1:11" ht="13.35" customHeight="1" x14ac:dyDescent="0.25">
      <c r="A110" s="93" t="s">
        <v>138</v>
      </c>
      <c r="B110" s="91"/>
      <c r="C110" s="114">
        <f t="shared" ref="C110:D110" si="28">+C111+C114</f>
        <v>0</v>
      </c>
      <c r="D110" s="117">
        <f t="shared" si="28"/>
        <v>40000</v>
      </c>
      <c r="E110" s="117">
        <f t="shared" ref="E110:K110" si="29">+E111+E114</f>
        <v>0</v>
      </c>
      <c r="F110" s="116">
        <f t="shared" si="29"/>
        <v>75000</v>
      </c>
      <c r="G110" s="114">
        <f t="shared" si="29"/>
        <v>0</v>
      </c>
      <c r="H110" s="115">
        <f t="shared" si="29"/>
        <v>75000</v>
      </c>
      <c r="I110" s="116">
        <f t="shared" si="29"/>
        <v>75000</v>
      </c>
      <c r="J110" s="114">
        <f t="shared" si="29"/>
        <v>0</v>
      </c>
      <c r="K110" s="117">
        <f t="shared" si="29"/>
        <v>0</v>
      </c>
    </row>
    <row r="111" spans="1:11" ht="13.35" customHeight="1" x14ac:dyDescent="0.25">
      <c r="A111" s="142" t="s">
        <v>139</v>
      </c>
      <c r="B111" s="91"/>
      <c r="C111" s="110">
        <f t="shared" ref="C111:D111" si="30">SUM(C112:C113)</f>
        <v>0</v>
      </c>
      <c r="D111" s="110">
        <f t="shared" si="30"/>
        <v>0</v>
      </c>
      <c r="E111" s="110">
        <f t="shared" ref="E111:K111" si="31">SUM(E112:E113)</f>
        <v>0</v>
      </c>
      <c r="F111" s="144">
        <f t="shared" si="31"/>
        <v>0</v>
      </c>
      <c r="G111" s="110">
        <f t="shared" si="31"/>
        <v>0</v>
      </c>
      <c r="H111" s="145">
        <f t="shared" si="31"/>
        <v>0</v>
      </c>
      <c r="I111" s="159">
        <f t="shared" si="31"/>
        <v>0</v>
      </c>
      <c r="J111" s="110">
        <f t="shared" si="31"/>
        <v>0</v>
      </c>
      <c r="K111" s="145">
        <f t="shared" si="31"/>
        <v>0</v>
      </c>
    </row>
    <row r="112" spans="1:11" ht="13.35" customHeight="1" x14ac:dyDescent="0.25">
      <c r="A112" s="147" t="s">
        <v>140</v>
      </c>
      <c r="B112" s="91"/>
      <c r="C112" s="61"/>
      <c r="D112" s="62"/>
      <c r="E112" s="62"/>
      <c r="F112" s="63"/>
      <c r="G112" s="61"/>
      <c r="H112" s="62"/>
      <c r="I112" s="63"/>
      <c r="J112" s="61"/>
      <c r="K112" s="153"/>
    </row>
    <row r="113" spans="1:11" ht="13.35" customHeight="1" x14ac:dyDescent="0.25">
      <c r="A113" s="147" t="s">
        <v>141</v>
      </c>
      <c r="B113" s="91"/>
      <c r="C113" s="61"/>
      <c r="D113" s="64"/>
      <c r="E113" s="64"/>
      <c r="F113" s="63"/>
      <c r="G113" s="61"/>
      <c r="H113" s="62"/>
      <c r="I113" s="63"/>
      <c r="J113" s="61"/>
      <c r="K113" s="153"/>
    </row>
    <row r="114" spans="1:11" ht="13.35" customHeight="1" x14ac:dyDescent="0.25">
      <c r="A114" s="142" t="s">
        <v>142</v>
      </c>
      <c r="B114" s="91"/>
      <c r="C114" s="44">
        <f t="shared" ref="C114:D114" si="32">SUM(C115:C116)</f>
        <v>0</v>
      </c>
      <c r="D114" s="44">
        <f t="shared" si="32"/>
        <v>40000</v>
      </c>
      <c r="E114" s="44">
        <f t="shared" ref="E114:K114" si="33">SUM(E115:E116)</f>
        <v>0</v>
      </c>
      <c r="F114" s="140">
        <f t="shared" si="33"/>
        <v>75000</v>
      </c>
      <c r="G114" s="44">
        <f t="shared" si="33"/>
        <v>0</v>
      </c>
      <c r="H114" s="141">
        <f t="shared" si="33"/>
        <v>75000</v>
      </c>
      <c r="I114" s="150">
        <f t="shared" si="33"/>
        <v>75000</v>
      </c>
      <c r="J114" s="44">
        <f t="shared" si="33"/>
        <v>0</v>
      </c>
      <c r="K114" s="141">
        <f t="shared" si="33"/>
        <v>0</v>
      </c>
    </row>
    <row r="115" spans="1:11" ht="13.35" customHeight="1" x14ac:dyDescent="0.25">
      <c r="A115" s="147" t="s">
        <v>140</v>
      </c>
      <c r="B115" s="91"/>
      <c r="C115" s="61"/>
      <c r="D115" s="62"/>
      <c r="E115" s="62"/>
      <c r="F115" s="63"/>
      <c r="G115" s="61"/>
      <c r="H115" s="62"/>
      <c r="I115" s="63"/>
      <c r="J115" s="61"/>
      <c r="K115" s="153"/>
    </row>
    <row r="116" spans="1:11" s="208" customFormat="1" ht="13.35" customHeight="1" x14ac:dyDescent="0.25">
      <c r="A116" s="201" t="s">
        <v>141</v>
      </c>
      <c r="B116" s="202"/>
      <c r="C116" s="203">
        <v>0</v>
      </c>
      <c r="D116" s="204">
        <v>40000</v>
      </c>
      <c r="E116" s="204">
        <v>0</v>
      </c>
      <c r="F116" s="205">
        <v>75000</v>
      </c>
      <c r="G116" s="203"/>
      <c r="H116" s="206">
        <v>75000</v>
      </c>
      <c r="I116" s="205">
        <v>75000</v>
      </c>
      <c r="J116" s="203"/>
      <c r="K116" s="207"/>
    </row>
    <row r="117" spans="1:11" ht="5.0999999999999996" customHeight="1" x14ac:dyDescent="0.25">
      <c r="A117" s="109"/>
      <c r="B117" s="91"/>
      <c r="C117" s="44"/>
      <c r="D117" s="47"/>
      <c r="E117" s="47"/>
      <c r="F117" s="46"/>
      <c r="G117" s="44"/>
      <c r="H117" s="45"/>
      <c r="I117" s="46"/>
      <c r="J117" s="44"/>
      <c r="K117" s="47"/>
    </row>
    <row r="118" spans="1:11" ht="13.35" customHeight="1" x14ac:dyDescent="0.25">
      <c r="A118" s="93" t="s">
        <v>143</v>
      </c>
      <c r="B118" s="91"/>
      <c r="C118" s="114">
        <f t="shared" ref="C118:D118" si="34">+C119+C131</f>
        <v>587221</v>
      </c>
      <c r="D118" s="117">
        <f t="shared" si="34"/>
        <v>587220.47</v>
      </c>
      <c r="E118" s="117">
        <f t="shared" ref="E118:K118" si="35">+E119+E131</f>
        <v>0</v>
      </c>
      <c r="F118" s="116">
        <f t="shared" si="35"/>
        <v>537810.6</v>
      </c>
      <c r="G118" s="114">
        <f t="shared" si="35"/>
        <v>0</v>
      </c>
      <c r="H118" s="115">
        <f t="shared" si="35"/>
        <v>537810.6</v>
      </c>
      <c r="I118" s="116">
        <f t="shared" si="35"/>
        <v>537810.6</v>
      </c>
      <c r="J118" s="114">
        <f t="shared" si="35"/>
        <v>537810.6</v>
      </c>
      <c r="K118" s="117">
        <f t="shared" si="35"/>
        <v>537810.6</v>
      </c>
    </row>
    <row r="119" spans="1:11" ht="13.35" customHeight="1" x14ac:dyDescent="0.25">
      <c r="A119" s="142" t="s">
        <v>144</v>
      </c>
      <c r="B119" s="91"/>
      <c r="C119" s="110">
        <f t="shared" ref="C119:D119" si="36">SUM(C120:C130)</f>
        <v>587221</v>
      </c>
      <c r="D119" s="110">
        <f t="shared" si="36"/>
        <v>587220.47</v>
      </c>
      <c r="E119" s="110">
        <f t="shared" ref="E119:K119" si="37">SUM(E120:E130)</f>
        <v>0</v>
      </c>
      <c r="F119" s="144">
        <f t="shared" si="37"/>
        <v>537810.6</v>
      </c>
      <c r="G119" s="110">
        <f t="shared" si="37"/>
        <v>0</v>
      </c>
      <c r="H119" s="145">
        <f t="shared" si="37"/>
        <v>537810.6</v>
      </c>
      <c r="I119" s="159">
        <f t="shared" si="37"/>
        <v>537810.6</v>
      </c>
      <c r="J119" s="110">
        <f t="shared" si="37"/>
        <v>537810.6</v>
      </c>
      <c r="K119" s="145">
        <f t="shared" si="37"/>
        <v>537810.6</v>
      </c>
    </row>
    <row r="120" spans="1:11" ht="13.35" customHeight="1" x14ac:dyDescent="0.25">
      <c r="A120" s="147" t="s">
        <v>145</v>
      </c>
      <c r="B120" s="91"/>
      <c r="C120" s="61"/>
      <c r="D120" s="62"/>
      <c r="E120" s="62"/>
      <c r="F120" s="63"/>
      <c r="G120" s="61"/>
      <c r="H120" s="62"/>
      <c r="I120" s="63"/>
      <c r="J120" s="61"/>
      <c r="K120" s="153"/>
    </row>
    <row r="121" spans="1:11" ht="13.35" customHeight="1" x14ac:dyDescent="0.25">
      <c r="A121" s="147" t="s">
        <v>146</v>
      </c>
      <c r="B121" s="91"/>
      <c r="C121" s="61"/>
      <c r="D121" s="62"/>
      <c r="E121" s="62"/>
      <c r="F121" s="63"/>
      <c r="G121" s="61"/>
      <c r="H121" s="62"/>
      <c r="I121" s="63"/>
      <c r="J121" s="61"/>
      <c r="K121" s="153"/>
    </row>
    <row r="122" spans="1:11" s="208" customFormat="1" ht="13.35" customHeight="1" x14ac:dyDescent="0.25">
      <c r="A122" s="201" t="s">
        <v>147</v>
      </c>
      <c r="B122" s="202"/>
      <c r="C122" s="203">
        <v>587221</v>
      </c>
      <c r="D122" s="206">
        <v>587220.47</v>
      </c>
      <c r="E122" s="206">
        <v>0</v>
      </c>
      <c r="F122" s="205">
        <v>537810.6</v>
      </c>
      <c r="G122" s="203">
        <v>0</v>
      </c>
      <c r="H122" s="206">
        <f>F122</f>
        <v>537810.6</v>
      </c>
      <c r="I122" s="205">
        <v>537810.6</v>
      </c>
      <c r="J122" s="203">
        <v>537810.6</v>
      </c>
      <c r="K122" s="203">
        <v>537810.6</v>
      </c>
    </row>
    <row r="123" spans="1:11" ht="13.35" customHeight="1" x14ac:dyDescent="0.25">
      <c r="A123" s="147" t="s">
        <v>148</v>
      </c>
      <c r="B123" s="91"/>
      <c r="C123" s="61"/>
      <c r="D123" s="62"/>
      <c r="E123" s="62"/>
      <c r="F123" s="63"/>
      <c r="G123" s="61"/>
      <c r="H123" s="62"/>
      <c r="I123" s="63"/>
      <c r="J123" s="61"/>
      <c r="K123" s="153"/>
    </row>
    <row r="124" spans="1:11" ht="13.35" customHeight="1" x14ac:dyDescent="0.25">
      <c r="A124" s="147" t="s">
        <v>149</v>
      </c>
      <c r="B124" s="91"/>
      <c r="C124" s="61"/>
      <c r="D124" s="62"/>
      <c r="E124" s="62"/>
      <c r="F124" s="63"/>
      <c r="G124" s="61"/>
      <c r="H124" s="62"/>
      <c r="I124" s="63"/>
      <c r="J124" s="61"/>
      <c r="K124" s="153"/>
    </row>
    <row r="125" spans="1:11" ht="13.35" customHeight="1" x14ac:dyDescent="0.25">
      <c r="A125" s="147" t="s">
        <v>150</v>
      </c>
      <c r="B125" s="91"/>
      <c r="C125" s="61"/>
      <c r="D125" s="62"/>
      <c r="E125" s="62"/>
      <c r="F125" s="63"/>
      <c r="G125" s="61"/>
      <c r="H125" s="62"/>
      <c r="I125" s="63"/>
      <c r="J125" s="61"/>
      <c r="K125" s="153"/>
    </row>
    <row r="126" spans="1:11" ht="13.35" customHeight="1" x14ac:dyDescent="0.25">
      <c r="A126" s="147" t="s">
        <v>151</v>
      </c>
      <c r="B126" s="91"/>
      <c r="C126" s="61"/>
      <c r="D126" s="62"/>
      <c r="E126" s="62"/>
      <c r="F126" s="63"/>
      <c r="G126" s="61"/>
      <c r="H126" s="62"/>
      <c r="I126" s="63"/>
      <c r="J126" s="61"/>
      <c r="K126" s="153"/>
    </row>
    <row r="127" spans="1:11" ht="13.35" customHeight="1" x14ac:dyDescent="0.25">
      <c r="A127" s="147" t="s">
        <v>152</v>
      </c>
      <c r="B127" s="91"/>
      <c r="C127" s="61"/>
      <c r="D127" s="62"/>
      <c r="E127" s="62"/>
      <c r="F127" s="63"/>
      <c r="G127" s="61"/>
      <c r="H127" s="62"/>
      <c r="I127" s="63"/>
      <c r="J127" s="61"/>
      <c r="K127" s="153"/>
    </row>
    <row r="128" spans="1:11" ht="13.35" customHeight="1" x14ac:dyDescent="0.25">
      <c r="A128" s="147" t="s">
        <v>153</v>
      </c>
      <c r="B128" s="91"/>
      <c r="C128" s="61"/>
      <c r="D128" s="62"/>
      <c r="E128" s="62"/>
      <c r="F128" s="63"/>
      <c r="G128" s="61"/>
      <c r="H128" s="62"/>
      <c r="I128" s="63"/>
      <c r="J128" s="61"/>
      <c r="K128" s="153"/>
    </row>
    <row r="129" spans="1:11" ht="13.35" customHeight="1" x14ac:dyDescent="0.25">
      <c r="A129" s="147" t="s">
        <v>154</v>
      </c>
      <c r="B129" s="91"/>
      <c r="C129" s="61"/>
      <c r="D129" s="62"/>
      <c r="E129" s="62"/>
      <c r="F129" s="63"/>
      <c r="G129" s="61"/>
      <c r="H129" s="62"/>
      <c r="I129" s="63"/>
      <c r="J129" s="61"/>
      <c r="K129" s="153"/>
    </row>
    <row r="130" spans="1:11" ht="13.35" customHeight="1" x14ac:dyDescent="0.25">
      <c r="A130" s="147" t="s">
        <v>56</v>
      </c>
      <c r="B130" s="91"/>
      <c r="C130" s="61"/>
      <c r="D130" s="62"/>
      <c r="E130" s="62"/>
      <c r="F130" s="63"/>
      <c r="G130" s="61"/>
      <c r="H130" s="62"/>
      <c r="I130" s="63"/>
      <c r="J130" s="61"/>
      <c r="K130" s="153"/>
    </row>
    <row r="131" spans="1:11" ht="13.35" customHeight="1" x14ac:dyDescent="0.25">
      <c r="A131" s="142" t="s">
        <v>155</v>
      </c>
      <c r="B131" s="91"/>
      <c r="C131" s="44">
        <f t="shared" ref="C131:D131" si="38">SUM(C132:C134)</f>
        <v>0</v>
      </c>
      <c r="D131" s="44">
        <f t="shared" si="38"/>
        <v>0</v>
      </c>
      <c r="E131" s="44">
        <f t="shared" ref="E131:K131" si="39">SUM(E132:E134)</f>
        <v>0</v>
      </c>
      <c r="F131" s="140">
        <f t="shared" si="39"/>
        <v>0</v>
      </c>
      <c r="G131" s="44">
        <f t="shared" si="39"/>
        <v>0</v>
      </c>
      <c r="H131" s="141">
        <f t="shared" si="39"/>
        <v>0</v>
      </c>
      <c r="I131" s="150">
        <f t="shared" si="39"/>
        <v>0</v>
      </c>
      <c r="J131" s="44">
        <f t="shared" si="39"/>
        <v>0</v>
      </c>
      <c r="K131" s="141">
        <f t="shared" si="39"/>
        <v>0</v>
      </c>
    </row>
    <row r="132" spans="1:11" ht="13.35" customHeight="1" x14ac:dyDescent="0.25">
      <c r="A132" s="147" t="s">
        <v>156</v>
      </c>
      <c r="B132" s="91"/>
      <c r="C132" s="61"/>
      <c r="D132" s="62"/>
      <c r="E132" s="62"/>
      <c r="F132" s="63"/>
      <c r="G132" s="61"/>
      <c r="H132" s="62"/>
      <c r="I132" s="63"/>
      <c r="J132" s="61"/>
      <c r="K132" s="153"/>
    </row>
    <row r="133" spans="1:11" ht="13.35" customHeight="1" x14ac:dyDescent="0.25">
      <c r="A133" s="147" t="s">
        <v>157</v>
      </c>
      <c r="B133" s="91"/>
      <c r="C133" s="61"/>
      <c r="D133" s="62"/>
      <c r="E133" s="62"/>
      <c r="F133" s="63"/>
      <c r="G133" s="61"/>
      <c r="H133" s="62"/>
      <c r="I133" s="63"/>
      <c r="J133" s="61"/>
      <c r="K133" s="153"/>
    </row>
    <row r="134" spans="1:11" ht="13.35" customHeight="1" x14ac:dyDescent="0.25">
      <c r="A134" s="147" t="s">
        <v>56</v>
      </c>
      <c r="B134" s="91"/>
      <c r="C134" s="61"/>
      <c r="D134" s="62"/>
      <c r="E134" s="62"/>
      <c r="F134" s="63"/>
      <c r="G134" s="61"/>
      <c r="H134" s="62"/>
      <c r="I134" s="63"/>
      <c r="J134" s="61"/>
      <c r="K134" s="153"/>
    </row>
    <row r="135" spans="1:11" ht="5.0999999999999996" customHeight="1" x14ac:dyDescent="0.25">
      <c r="A135" s="53"/>
      <c r="B135" s="91"/>
      <c r="C135" s="44"/>
      <c r="D135" s="47"/>
      <c r="E135" s="47"/>
      <c r="F135" s="46"/>
      <c r="G135" s="44"/>
      <c r="H135" s="45"/>
      <c r="I135" s="46"/>
      <c r="J135" s="44"/>
      <c r="K135" s="47"/>
    </row>
    <row r="136" spans="1:11" ht="13.35" customHeight="1" x14ac:dyDescent="0.25">
      <c r="A136" s="93" t="s">
        <v>158</v>
      </c>
      <c r="B136" s="91"/>
      <c r="C136" s="44">
        <f t="shared" ref="C136:K136" si="40">SUM(C137:C137)</f>
        <v>0</v>
      </c>
      <c r="D136" s="47">
        <f t="shared" si="40"/>
        <v>0</v>
      </c>
      <c r="E136" s="47">
        <f t="shared" si="40"/>
        <v>0</v>
      </c>
      <c r="F136" s="46">
        <f t="shared" si="40"/>
        <v>0</v>
      </c>
      <c r="G136" s="44">
        <f t="shared" si="40"/>
        <v>0</v>
      </c>
      <c r="H136" s="45">
        <f t="shared" si="40"/>
        <v>0</v>
      </c>
      <c r="I136" s="46">
        <f t="shared" si="40"/>
        <v>0</v>
      </c>
      <c r="J136" s="44">
        <f t="shared" si="40"/>
        <v>0</v>
      </c>
      <c r="K136" s="47">
        <f t="shared" si="40"/>
        <v>0</v>
      </c>
    </row>
    <row r="137" spans="1:11" ht="13.35" customHeight="1" x14ac:dyDescent="0.25">
      <c r="A137" s="142" t="s">
        <v>158</v>
      </c>
      <c r="B137" s="91"/>
      <c r="C137" s="160"/>
      <c r="D137" s="161"/>
      <c r="E137" s="161"/>
      <c r="F137" s="162"/>
      <c r="G137" s="160"/>
      <c r="H137" s="163"/>
      <c r="I137" s="162"/>
      <c r="J137" s="160"/>
      <c r="K137" s="161"/>
    </row>
    <row r="138" spans="1:11" ht="5.0999999999999996" customHeight="1" x14ac:dyDescent="0.25">
      <c r="A138" s="109"/>
      <c r="B138" s="91"/>
      <c r="C138" s="44"/>
      <c r="D138" s="47"/>
      <c r="E138" s="47"/>
      <c r="F138" s="46"/>
      <c r="G138" s="44"/>
      <c r="H138" s="45"/>
      <c r="I138" s="46"/>
      <c r="J138" s="44"/>
      <c r="K138" s="47"/>
    </row>
    <row r="139" spans="1:11" ht="13.35" customHeight="1" x14ac:dyDescent="0.25">
      <c r="A139" s="93" t="s">
        <v>159</v>
      </c>
      <c r="B139" s="91"/>
      <c r="C139" s="44">
        <f t="shared" ref="C139:D139" si="41">+C140+C141</f>
        <v>20630</v>
      </c>
      <c r="D139" s="47">
        <f t="shared" si="41"/>
        <v>2322486.89</v>
      </c>
      <c r="E139" s="47">
        <f t="shared" ref="E139:K139" si="42">+E140+E141</f>
        <v>0</v>
      </c>
      <c r="F139" s="46">
        <f t="shared" si="42"/>
        <v>0</v>
      </c>
      <c r="G139" s="44">
        <f t="shared" si="42"/>
        <v>0</v>
      </c>
      <c r="H139" s="45">
        <f t="shared" si="42"/>
        <v>0</v>
      </c>
      <c r="I139" s="46">
        <f t="shared" si="42"/>
        <v>0</v>
      </c>
      <c r="J139" s="44">
        <f t="shared" si="42"/>
        <v>0</v>
      </c>
      <c r="K139" s="47">
        <f t="shared" si="42"/>
        <v>0</v>
      </c>
    </row>
    <row r="140" spans="1:11" ht="13.35" customHeight="1" x14ac:dyDescent="0.25">
      <c r="A140" s="142" t="s">
        <v>160</v>
      </c>
      <c r="B140" s="91"/>
      <c r="C140" s="160"/>
      <c r="D140" s="161"/>
      <c r="E140" s="161"/>
      <c r="F140" s="162"/>
      <c r="G140" s="160"/>
      <c r="H140" s="163"/>
      <c r="I140" s="162"/>
      <c r="J140" s="160"/>
      <c r="K140" s="161"/>
    </row>
    <row r="141" spans="1:11" ht="13.35" customHeight="1" x14ac:dyDescent="0.25">
      <c r="A141" s="142" t="s">
        <v>161</v>
      </c>
      <c r="B141" s="91"/>
      <c r="C141" s="44">
        <f t="shared" ref="C141:D141" si="43">SUM(C142:C147)</f>
        <v>20630</v>
      </c>
      <c r="D141" s="44">
        <f t="shared" si="43"/>
        <v>2322486.89</v>
      </c>
      <c r="E141" s="44">
        <f t="shared" ref="E141:K141" si="44">SUM(E142:E147)</f>
        <v>0</v>
      </c>
      <c r="F141" s="140">
        <f t="shared" si="44"/>
        <v>0</v>
      </c>
      <c r="G141" s="44">
        <f t="shared" si="44"/>
        <v>0</v>
      </c>
      <c r="H141" s="141">
        <f t="shared" si="44"/>
        <v>0</v>
      </c>
      <c r="I141" s="150">
        <f t="shared" si="44"/>
        <v>0</v>
      </c>
      <c r="J141" s="44">
        <f t="shared" si="44"/>
        <v>0</v>
      </c>
      <c r="K141" s="141">
        <f t="shared" si="44"/>
        <v>0</v>
      </c>
    </row>
    <row r="142" spans="1:11" ht="13.35" customHeight="1" x14ac:dyDescent="0.25">
      <c r="A142" s="147" t="s">
        <v>162</v>
      </c>
      <c r="B142" s="91"/>
      <c r="C142" s="61"/>
      <c r="D142" s="62"/>
      <c r="E142" s="62"/>
      <c r="F142" s="63"/>
      <c r="G142" s="61"/>
      <c r="H142" s="62"/>
      <c r="I142" s="63"/>
      <c r="J142" s="61"/>
      <c r="K142" s="153"/>
    </row>
    <row r="143" spans="1:11" ht="13.35" customHeight="1" x14ac:dyDescent="0.25">
      <c r="A143" s="147" t="s">
        <v>163</v>
      </c>
      <c r="B143" s="91"/>
      <c r="C143" s="61"/>
      <c r="D143" s="62"/>
      <c r="E143" s="62"/>
      <c r="F143" s="63"/>
      <c r="G143" s="61"/>
      <c r="H143" s="62"/>
      <c r="I143" s="63"/>
      <c r="J143" s="61"/>
      <c r="K143" s="153"/>
    </row>
    <row r="144" spans="1:11" ht="13.35" customHeight="1" x14ac:dyDescent="0.25">
      <c r="A144" s="147" t="s">
        <v>164</v>
      </c>
      <c r="B144" s="91"/>
      <c r="C144" s="61"/>
      <c r="D144" s="62"/>
      <c r="E144" s="62"/>
      <c r="F144" s="63"/>
      <c r="G144" s="61"/>
      <c r="H144" s="62"/>
      <c r="I144" s="63"/>
      <c r="J144" s="61"/>
      <c r="K144" s="153"/>
    </row>
    <row r="145" spans="1:11" s="208" customFormat="1" ht="13.35" customHeight="1" x14ac:dyDescent="0.25">
      <c r="A145" s="201" t="s">
        <v>165</v>
      </c>
      <c r="B145" s="202"/>
      <c r="C145" s="203">
        <v>20630</v>
      </c>
      <c r="D145" s="206">
        <v>2322486.89</v>
      </c>
      <c r="E145" s="206">
        <v>0</v>
      </c>
      <c r="F145" s="205"/>
      <c r="G145" s="203"/>
      <c r="H145" s="206">
        <f>F145</f>
        <v>0</v>
      </c>
      <c r="I145" s="205"/>
      <c r="J145" s="203"/>
      <c r="K145" s="207"/>
    </row>
    <row r="146" spans="1:11" ht="13.35" customHeight="1" x14ac:dyDescent="0.25">
      <c r="A146" s="147" t="s">
        <v>166</v>
      </c>
      <c r="B146" s="91"/>
      <c r="C146" s="61"/>
      <c r="D146" s="62"/>
      <c r="E146" s="62"/>
      <c r="F146" s="63"/>
      <c r="G146" s="61"/>
      <c r="H146" s="62"/>
      <c r="I146" s="63"/>
      <c r="J146" s="61"/>
      <c r="K146" s="153"/>
    </row>
    <row r="147" spans="1:11" ht="13.35" customHeight="1" x14ac:dyDescent="0.25">
      <c r="A147" s="147" t="s">
        <v>167</v>
      </c>
      <c r="B147" s="91"/>
      <c r="C147" s="61"/>
      <c r="D147" s="62"/>
      <c r="E147" s="62"/>
      <c r="F147" s="63"/>
      <c r="G147" s="61"/>
      <c r="H147" s="62"/>
      <c r="I147" s="63"/>
      <c r="J147" s="61"/>
      <c r="K147" s="153"/>
    </row>
    <row r="148" spans="1:11" ht="5.0999999999999996" customHeight="1" x14ac:dyDescent="0.25">
      <c r="A148" s="109"/>
      <c r="B148" s="91"/>
      <c r="C148" s="114"/>
      <c r="D148" s="117"/>
      <c r="E148" s="117"/>
      <c r="F148" s="116"/>
      <c r="G148" s="114"/>
      <c r="H148" s="115"/>
      <c r="I148" s="116"/>
      <c r="J148" s="114"/>
      <c r="K148" s="117"/>
    </row>
    <row r="149" spans="1:11" ht="13.35" customHeight="1" x14ac:dyDescent="0.25">
      <c r="A149" s="93" t="s">
        <v>168</v>
      </c>
      <c r="B149" s="91"/>
      <c r="C149" s="44">
        <f t="shared" ref="C149:K149" si="45">SUM(C150:C150)</f>
        <v>139765</v>
      </c>
      <c r="D149" s="47">
        <f t="shared" si="45"/>
        <v>90669.04</v>
      </c>
      <c r="E149" s="47">
        <f t="shared" si="45"/>
        <v>0</v>
      </c>
      <c r="F149" s="46">
        <f t="shared" si="45"/>
        <v>86000</v>
      </c>
      <c r="G149" s="44">
        <f t="shared" si="45"/>
        <v>0</v>
      </c>
      <c r="H149" s="45">
        <f t="shared" si="45"/>
        <v>86000</v>
      </c>
      <c r="I149" s="46">
        <f t="shared" si="45"/>
        <v>0</v>
      </c>
      <c r="J149" s="44">
        <f t="shared" si="45"/>
        <v>0</v>
      </c>
      <c r="K149" s="47">
        <f t="shared" si="45"/>
        <v>0</v>
      </c>
    </row>
    <row r="150" spans="1:11" s="208" customFormat="1" ht="13.35" customHeight="1" x14ac:dyDescent="0.25">
      <c r="A150" s="209" t="s">
        <v>168</v>
      </c>
      <c r="B150" s="202"/>
      <c r="C150" s="210">
        <v>139765</v>
      </c>
      <c r="D150" s="211">
        <v>90669.04</v>
      </c>
      <c r="E150" s="211">
        <v>0</v>
      </c>
      <c r="F150" s="212">
        <v>86000</v>
      </c>
      <c r="G150" s="210" t="s">
        <v>632</v>
      </c>
      <c r="H150" s="213">
        <f>F150</f>
        <v>86000</v>
      </c>
      <c r="I150" s="212">
        <v>0</v>
      </c>
      <c r="J150" s="210">
        <v>0</v>
      </c>
      <c r="K150" s="211"/>
    </row>
    <row r="151" spans="1:11" ht="5.0999999999999996" customHeight="1" x14ac:dyDescent="0.25">
      <c r="A151" s="109"/>
      <c r="B151" s="91"/>
      <c r="C151" s="44"/>
      <c r="D151" s="47"/>
      <c r="E151" s="47"/>
      <c r="F151" s="46"/>
      <c r="G151" s="44"/>
      <c r="H151" s="45"/>
      <c r="I151" s="46"/>
      <c r="J151" s="44"/>
      <c r="K151" s="47"/>
    </row>
    <row r="152" spans="1:11" ht="13.35" customHeight="1" x14ac:dyDescent="0.25">
      <c r="A152" s="93" t="s">
        <v>169</v>
      </c>
      <c r="B152" s="91"/>
      <c r="C152" s="44">
        <f t="shared" ref="C152:K152" si="46">SUM(C153:C153)</f>
        <v>0</v>
      </c>
      <c r="D152" s="47">
        <f t="shared" si="46"/>
        <v>2353937.29</v>
      </c>
      <c r="E152" s="47">
        <f t="shared" si="46"/>
        <v>0</v>
      </c>
      <c r="F152" s="46">
        <f t="shared" si="46"/>
        <v>45000</v>
      </c>
      <c r="G152" s="44">
        <f t="shared" si="46"/>
        <v>0</v>
      </c>
      <c r="H152" s="45">
        <f t="shared" si="46"/>
        <v>45000</v>
      </c>
      <c r="I152" s="46">
        <f t="shared" si="46"/>
        <v>0</v>
      </c>
      <c r="J152" s="44">
        <f t="shared" si="46"/>
        <v>0</v>
      </c>
      <c r="K152" s="47">
        <f t="shared" si="46"/>
        <v>0</v>
      </c>
    </row>
    <row r="153" spans="1:11" s="208" customFormat="1" ht="13.35" customHeight="1" x14ac:dyDescent="0.25">
      <c r="A153" s="209" t="s">
        <v>169</v>
      </c>
      <c r="B153" s="202"/>
      <c r="C153" s="210"/>
      <c r="D153" s="211">
        <v>2353937.29</v>
      </c>
      <c r="E153" s="211">
        <v>0</v>
      </c>
      <c r="F153" s="212">
        <v>45000</v>
      </c>
      <c r="G153" s="210">
        <v>0</v>
      </c>
      <c r="H153" s="213">
        <f>F153</f>
        <v>45000</v>
      </c>
      <c r="I153" s="212"/>
      <c r="J153" s="210"/>
      <c r="K153" s="211"/>
    </row>
    <row r="154" spans="1:11" ht="5.0999999999999996" customHeight="1" x14ac:dyDescent="0.25">
      <c r="A154" s="109"/>
      <c r="B154" s="91"/>
      <c r="C154" s="44"/>
      <c r="D154" s="47"/>
      <c r="E154" s="47"/>
      <c r="F154" s="46"/>
      <c r="G154" s="44"/>
      <c r="H154" s="45"/>
      <c r="I154" s="46"/>
      <c r="J154" s="44"/>
      <c r="K154" s="47"/>
    </row>
    <row r="155" spans="1:11" ht="13.35" customHeight="1" x14ac:dyDescent="0.25">
      <c r="A155" s="93" t="s">
        <v>170</v>
      </c>
      <c r="B155" s="91"/>
      <c r="C155" s="44">
        <f t="shared" ref="C155:K155" si="47">SUM(C156:C156)</f>
        <v>0</v>
      </c>
      <c r="D155" s="47">
        <f t="shared" si="47"/>
        <v>0</v>
      </c>
      <c r="E155" s="47">
        <f t="shared" si="47"/>
        <v>0</v>
      </c>
      <c r="F155" s="46">
        <f t="shared" si="47"/>
        <v>250000</v>
      </c>
      <c r="G155" s="44">
        <f t="shared" si="47"/>
        <v>0</v>
      </c>
      <c r="H155" s="45">
        <f t="shared" si="47"/>
        <v>250000</v>
      </c>
      <c r="I155" s="46">
        <f t="shared" si="47"/>
        <v>0</v>
      </c>
      <c r="J155" s="44">
        <f t="shared" si="47"/>
        <v>0</v>
      </c>
      <c r="K155" s="47">
        <f t="shared" si="47"/>
        <v>0</v>
      </c>
    </row>
    <row r="156" spans="1:11" ht="13.35" customHeight="1" x14ac:dyDescent="0.25">
      <c r="A156" s="142" t="s">
        <v>170</v>
      </c>
      <c r="B156" s="91"/>
      <c r="C156" s="160"/>
      <c r="D156" s="161"/>
      <c r="E156" s="161"/>
      <c r="F156" s="162">
        <v>250000</v>
      </c>
      <c r="G156" s="160"/>
      <c r="H156" s="163">
        <f>F156</f>
        <v>250000</v>
      </c>
      <c r="I156" s="162"/>
      <c r="J156" s="160"/>
      <c r="K156" s="161"/>
    </row>
    <row r="157" spans="1:11" ht="5.0999999999999996" customHeight="1" x14ac:dyDescent="0.25">
      <c r="A157" s="109"/>
      <c r="B157" s="91"/>
      <c r="C157" s="44"/>
      <c r="D157" s="47"/>
      <c r="E157" s="47"/>
      <c r="F157" s="46"/>
      <c r="G157" s="44"/>
      <c r="H157" s="45"/>
      <c r="I157" s="46"/>
      <c r="J157" s="44"/>
      <c r="K157" s="47"/>
    </row>
    <row r="158" spans="1:11" ht="13.35" customHeight="1" x14ac:dyDescent="0.25">
      <c r="A158" s="93" t="s">
        <v>171</v>
      </c>
      <c r="B158" s="91"/>
      <c r="C158" s="44">
        <f t="shared" ref="C158:K158" si="48">SUM(C159:C159)</f>
        <v>153913</v>
      </c>
      <c r="D158" s="47">
        <f t="shared" si="48"/>
        <v>0</v>
      </c>
      <c r="E158" s="47">
        <f t="shared" si="48"/>
        <v>0</v>
      </c>
      <c r="F158" s="46">
        <f t="shared" si="48"/>
        <v>0</v>
      </c>
      <c r="G158" s="44">
        <f t="shared" si="48"/>
        <v>0</v>
      </c>
      <c r="H158" s="45">
        <f t="shared" si="48"/>
        <v>0</v>
      </c>
      <c r="I158" s="46">
        <f t="shared" si="48"/>
        <v>0</v>
      </c>
      <c r="J158" s="44">
        <f t="shared" si="48"/>
        <v>0</v>
      </c>
      <c r="K158" s="47">
        <f t="shared" si="48"/>
        <v>0</v>
      </c>
    </row>
    <row r="159" spans="1:11" s="208" customFormat="1" ht="13.35" customHeight="1" x14ac:dyDescent="0.25">
      <c r="A159" s="209" t="s">
        <v>171</v>
      </c>
      <c r="B159" s="202"/>
      <c r="C159" s="210">
        <v>153913</v>
      </c>
      <c r="D159" s="211">
        <v>0</v>
      </c>
      <c r="E159" s="211">
        <v>0</v>
      </c>
      <c r="F159" s="212"/>
      <c r="G159" s="210"/>
      <c r="H159" s="213"/>
      <c r="I159" s="212"/>
      <c r="J159" s="210"/>
      <c r="K159" s="211"/>
    </row>
    <row r="160" spans="1:11" ht="5.0999999999999996" customHeight="1" x14ac:dyDescent="0.25">
      <c r="A160" s="109"/>
      <c r="B160" s="91"/>
      <c r="C160" s="44"/>
      <c r="D160" s="47"/>
      <c r="E160" s="47"/>
      <c r="F160" s="46"/>
      <c r="G160" s="44"/>
      <c r="H160" s="45"/>
      <c r="I160" s="46"/>
      <c r="J160" s="44"/>
      <c r="K160" s="47"/>
    </row>
    <row r="161" spans="1:11" ht="13.35" customHeight="1" x14ac:dyDescent="0.25">
      <c r="A161" s="93" t="s">
        <v>172</v>
      </c>
      <c r="B161" s="91"/>
      <c r="C161" s="44">
        <f t="shared" ref="C161:K161" si="49">SUM(C162:C162)</f>
        <v>0</v>
      </c>
      <c r="D161" s="47">
        <f t="shared" si="49"/>
        <v>0</v>
      </c>
      <c r="E161" s="47">
        <f t="shared" si="49"/>
        <v>0</v>
      </c>
      <c r="F161" s="46">
        <f t="shared" si="49"/>
        <v>0</v>
      </c>
      <c r="G161" s="44">
        <f t="shared" si="49"/>
        <v>0</v>
      </c>
      <c r="H161" s="45">
        <f t="shared" si="49"/>
        <v>0</v>
      </c>
      <c r="I161" s="46">
        <f t="shared" si="49"/>
        <v>0</v>
      </c>
      <c r="J161" s="44">
        <f t="shared" si="49"/>
        <v>0</v>
      </c>
      <c r="K161" s="47">
        <f t="shared" si="49"/>
        <v>0</v>
      </c>
    </row>
    <row r="162" spans="1:11" s="208" customFormat="1" ht="13.35" customHeight="1" x14ac:dyDescent="0.25">
      <c r="A162" s="209" t="s">
        <v>172</v>
      </c>
      <c r="B162" s="202"/>
      <c r="C162" s="210">
        <v>0</v>
      </c>
      <c r="D162" s="211">
        <v>0</v>
      </c>
      <c r="E162" s="211">
        <v>0</v>
      </c>
      <c r="F162" s="212">
        <v>0</v>
      </c>
      <c r="G162" s="210">
        <v>0</v>
      </c>
      <c r="H162" s="213">
        <v>0</v>
      </c>
      <c r="I162" s="212">
        <v>0</v>
      </c>
      <c r="J162" s="210">
        <v>0</v>
      </c>
      <c r="K162" s="211">
        <v>0</v>
      </c>
    </row>
    <row r="163" spans="1:11" ht="5.0999999999999996" customHeight="1" x14ac:dyDescent="0.25">
      <c r="A163" s="109"/>
      <c r="B163" s="91"/>
      <c r="C163" s="44"/>
      <c r="D163" s="47"/>
      <c r="E163" s="47"/>
      <c r="F163" s="46"/>
      <c r="G163" s="44"/>
      <c r="H163" s="45"/>
      <c r="I163" s="46"/>
      <c r="J163" s="44"/>
      <c r="K163" s="47"/>
    </row>
    <row r="164" spans="1:11" ht="13.35" customHeight="1" x14ac:dyDescent="0.25">
      <c r="A164" s="93" t="s">
        <v>173</v>
      </c>
      <c r="B164" s="91"/>
      <c r="C164" s="44">
        <f t="shared" ref="C164:K164" si="50">SUM(C165:C165)</f>
        <v>0</v>
      </c>
      <c r="D164" s="47">
        <f t="shared" si="50"/>
        <v>0</v>
      </c>
      <c r="E164" s="47">
        <f t="shared" si="50"/>
        <v>0</v>
      </c>
      <c r="F164" s="46">
        <f t="shared" si="50"/>
        <v>0</v>
      </c>
      <c r="G164" s="44">
        <f t="shared" si="50"/>
        <v>0</v>
      </c>
      <c r="H164" s="45">
        <f t="shared" si="50"/>
        <v>0</v>
      </c>
      <c r="I164" s="46">
        <f t="shared" si="50"/>
        <v>0</v>
      </c>
      <c r="J164" s="44">
        <f t="shared" si="50"/>
        <v>0</v>
      </c>
      <c r="K164" s="47">
        <f t="shared" si="50"/>
        <v>0</v>
      </c>
    </row>
    <row r="165" spans="1:11" ht="13.35" customHeight="1" x14ac:dyDescent="0.25">
      <c r="A165" s="142" t="s">
        <v>173</v>
      </c>
      <c r="B165" s="91"/>
      <c r="C165" s="160"/>
      <c r="D165" s="161"/>
      <c r="E165" s="161"/>
      <c r="F165" s="162"/>
      <c r="G165" s="160"/>
      <c r="H165" s="163"/>
      <c r="I165" s="162"/>
      <c r="J165" s="160"/>
      <c r="K165" s="161"/>
    </row>
    <row r="166" spans="1:11" ht="5.0999999999999996" customHeight="1" x14ac:dyDescent="0.25">
      <c r="A166" s="109"/>
      <c r="B166" s="91"/>
      <c r="C166" s="44"/>
      <c r="D166" s="47"/>
      <c r="E166" s="47"/>
      <c r="F166" s="46"/>
      <c r="G166" s="44"/>
      <c r="H166" s="45"/>
      <c r="I166" s="46"/>
      <c r="J166" s="44"/>
      <c r="K166" s="47"/>
    </row>
    <row r="167" spans="1:11" ht="13.35" customHeight="1" x14ac:dyDescent="0.25">
      <c r="A167" s="164" t="s">
        <v>176</v>
      </c>
      <c r="B167" s="118"/>
      <c r="C167" s="119">
        <f t="shared" ref="C167:D167" si="51">C6+C74+C103+C110+C118+C136+C139+C149+C152+C155+C158+C161+C164</f>
        <v>901529</v>
      </c>
      <c r="D167" s="122">
        <f t="shared" si="51"/>
        <v>5394313.6900000004</v>
      </c>
      <c r="E167" s="122">
        <f t="shared" ref="E167:K167" si="52">E6+E74+E103+E110+E118+E136+E139+E149+E152+E155+E158+E161+E164</f>
        <v>0</v>
      </c>
      <c r="F167" s="121">
        <f t="shared" si="52"/>
        <v>993810.6</v>
      </c>
      <c r="G167" s="119">
        <f t="shared" si="52"/>
        <v>0</v>
      </c>
      <c r="H167" s="120">
        <f t="shared" si="52"/>
        <v>993810.6</v>
      </c>
      <c r="I167" s="121">
        <f t="shared" si="52"/>
        <v>612810.6</v>
      </c>
      <c r="J167" s="119">
        <f t="shared" si="52"/>
        <v>537810.6</v>
      </c>
      <c r="K167" s="122">
        <f t="shared" si="52"/>
        <v>537810.6</v>
      </c>
    </row>
  </sheetData>
  <pageMargins left="0.70866141732283472" right="0.70866141732283472" top="0.74803149606299213" bottom="0.74803149606299213" header="0.31496062992125984" footer="0.31496062992125984"/>
  <pageSetup scale="3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2A15F-AD5B-4CA6-8186-3731BBD95B85}">
  <sheetPr codeName="Sheet5">
    <tabColor rgb="FF00B050"/>
  </sheetPr>
  <dimension ref="A1:W204"/>
  <sheetViews>
    <sheetView workbookViewId="0">
      <pane ySplit="3" topLeftCell="A157" activePane="bottomLeft" state="frozen"/>
      <selection pane="bottomLeft" activeCell="L185" sqref="L185"/>
    </sheetView>
  </sheetViews>
  <sheetFormatPr defaultColWidth="9.140625" defaultRowHeight="12.75" x14ac:dyDescent="0.25"/>
  <cols>
    <col min="1" max="1" width="35.710937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7" width="9.42578125" style="3" customWidth="1"/>
    <col min="18" max="18" width="9.85546875" style="3" customWidth="1"/>
    <col min="19" max="21" width="9.42578125" style="3" customWidth="1"/>
    <col min="22" max="23" width="9.85546875" style="3" customWidth="1"/>
    <col min="24" max="16384" width="9.140625" style="3"/>
  </cols>
  <sheetData>
    <row r="1" spans="1:12" ht="13.5" x14ac:dyDescent="0.25">
      <c r="A1" s="1" t="s">
        <v>606</v>
      </c>
    </row>
    <row r="2" spans="1:12" ht="25.5" x14ac:dyDescent="0.25">
      <c r="A2" s="128" t="str">
        <f>desc</f>
        <v>Description</v>
      </c>
      <c r="B2" s="129" t="str">
        <f>head27</f>
        <v>Ref</v>
      </c>
      <c r="C2" s="130" t="s">
        <v>610</v>
      </c>
      <c r="D2" s="77" t="s">
        <v>612</v>
      </c>
      <c r="E2" s="131" t="s">
        <v>613</v>
      </c>
      <c r="F2" s="132" t="str">
        <f>Head2</f>
        <v>Current Year 2021/22</v>
      </c>
      <c r="G2" s="133"/>
      <c r="H2" s="134"/>
      <c r="I2" s="132" t="str">
        <f>Head3a</f>
        <v>Medium Term Revenue and Expenditure Framework</v>
      </c>
      <c r="J2" s="133"/>
      <c r="K2" s="134"/>
    </row>
    <row r="3" spans="1:12" ht="38.25" x14ac:dyDescent="0.25">
      <c r="A3" s="135" t="s">
        <v>10</v>
      </c>
      <c r="B3" s="136">
        <v>1</v>
      </c>
      <c r="C3" s="30" t="str">
        <f>Head5</f>
        <v>Audited Outcome</v>
      </c>
      <c r="D3" s="137" t="str">
        <f>Head5</f>
        <v>Audited Outcome</v>
      </c>
      <c r="E3" s="35" t="str">
        <f>Head5</f>
        <v>Audited Outcome</v>
      </c>
      <c r="F3" s="34" t="str">
        <f>Head6</f>
        <v>Original Budget</v>
      </c>
      <c r="G3" s="30" t="str">
        <f>Head7</f>
        <v>Adjusted Budget</v>
      </c>
      <c r="H3" s="138" t="str">
        <f>Head8</f>
        <v>Full Year Forecast</v>
      </c>
      <c r="I3" s="34" t="str">
        <f>Head9</f>
        <v>Budget Year 2022/23</v>
      </c>
      <c r="J3" s="30" t="str">
        <f>Head10</f>
        <v>Budget Year +1 2023/24</v>
      </c>
      <c r="K3" s="35" t="str">
        <f>Head11</f>
        <v>Budget Year +2 2024/25</v>
      </c>
    </row>
    <row r="4" spans="1:12" ht="12.75" customHeight="1" x14ac:dyDescent="0.25">
      <c r="A4" s="93" t="s">
        <v>50</v>
      </c>
      <c r="B4" s="139"/>
      <c r="C4" s="140"/>
      <c r="D4" s="44"/>
      <c r="E4" s="141"/>
      <c r="F4" s="140"/>
      <c r="G4" s="44"/>
      <c r="H4" s="141"/>
      <c r="I4" s="140"/>
      <c r="J4" s="44"/>
      <c r="K4" s="141"/>
    </row>
    <row r="5" spans="1:12" ht="5.0999999999999996" customHeight="1" x14ac:dyDescent="0.25">
      <c r="A5" s="93"/>
      <c r="B5" s="139"/>
      <c r="C5" s="140"/>
      <c r="D5" s="44"/>
      <c r="E5" s="141"/>
      <c r="F5" s="140"/>
      <c r="G5" s="44"/>
      <c r="H5" s="141"/>
      <c r="I5" s="140"/>
      <c r="J5" s="44"/>
      <c r="K5" s="141"/>
    </row>
    <row r="6" spans="1:12" ht="13.35" customHeight="1" x14ac:dyDescent="0.25">
      <c r="A6" s="93" t="s">
        <v>51</v>
      </c>
      <c r="B6" s="91"/>
      <c r="C6" s="114">
        <f t="shared" ref="C6:K6" si="0">C7+C12+C16+C26+C37+C44+C52+C62+C68</f>
        <v>0</v>
      </c>
      <c r="D6" s="114">
        <f t="shared" si="0"/>
        <v>0</v>
      </c>
      <c r="E6" s="117">
        <f t="shared" si="0"/>
        <v>0</v>
      </c>
      <c r="F6" s="116">
        <f t="shared" si="0"/>
        <v>0</v>
      </c>
      <c r="G6" s="114">
        <f t="shared" si="0"/>
        <v>0</v>
      </c>
      <c r="H6" s="115">
        <f t="shared" si="0"/>
        <v>0</v>
      </c>
      <c r="I6" s="116">
        <f t="shared" si="0"/>
        <v>0</v>
      </c>
      <c r="J6" s="114">
        <f t="shared" si="0"/>
        <v>0</v>
      </c>
      <c r="K6" s="117">
        <f t="shared" si="0"/>
        <v>0</v>
      </c>
    </row>
    <row r="7" spans="1:12" s="146" customFormat="1" ht="13.35" customHeight="1" x14ac:dyDescent="0.25">
      <c r="A7" s="142" t="s">
        <v>52</v>
      </c>
      <c r="B7" s="91"/>
      <c r="C7" s="110">
        <f t="shared" ref="C7:K7" si="1">SUM(C8:C11)</f>
        <v>0</v>
      </c>
      <c r="D7" s="110">
        <f t="shared" si="1"/>
        <v>0</v>
      </c>
      <c r="E7" s="143">
        <f t="shared" si="1"/>
        <v>0</v>
      </c>
      <c r="F7" s="144">
        <f t="shared" si="1"/>
        <v>0</v>
      </c>
      <c r="G7" s="110">
        <f t="shared" si="1"/>
        <v>0</v>
      </c>
      <c r="H7" s="145">
        <f t="shared" si="1"/>
        <v>0</v>
      </c>
      <c r="I7" s="144">
        <f t="shared" si="1"/>
        <v>0</v>
      </c>
      <c r="J7" s="110">
        <f t="shared" si="1"/>
        <v>0</v>
      </c>
      <c r="K7" s="145">
        <f t="shared" si="1"/>
        <v>0</v>
      </c>
      <c r="L7" s="3"/>
    </row>
    <row r="8" spans="1:12" s="146" customFormat="1" ht="13.35" customHeight="1" x14ac:dyDescent="0.25">
      <c r="A8" s="147" t="s">
        <v>53</v>
      </c>
      <c r="B8" s="483"/>
      <c r="C8" s="45">
        <f>[1]SD7a!C8+[1]SD7b!C8++[1]SD7e!C8</f>
        <v>0</v>
      </c>
      <c r="D8" s="44">
        <f>[1]SD7a!D8+[1]SD7b!D8++[1]SD7e!D8</f>
        <v>0</v>
      </c>
      <c r="E8" s="149">
        <f>[1]SD7a!E8+[1]SD7b!E8++[1]SD7e!E8</f>
        <v>0</v>
      </c>
      <c r="F8" s="140">
        <f>[1]SD7a!F8+[1]SD7b!F8++[1]SD7e!F8</f>
        <v>0</v>
      </c>
      <c r="G8" s="44">
        <f>[1]SD7a!G8+[1]SD7b!G8++[1]SD7e!G8</f>
        <v>0</v>
      </c>
      <c r="H8" s="141">
        <f>[1]SD7a!H8+[1]SD7b!H8++[1]SD7e!H8</f>
        <v>0</v>
      </c>
      <c r="I8" s="140">
        <f>[1]SD7a!I8+[1]SD7b!I8++[1]SD7e!I8</f>
        <v>0</v>
      </c>
      <c r="J8" s="44">
        <f>[1]SD7a!J8+[1]SD7b!J8++[1]SD7e!J8</f>
        <v>0</v>
      </c>
      <c r="K8" s="141">
        <f>[1]SD7a!K8+[1]SD7b!K8++[1]SD7e!K8</f>
        <v>0</v>
      </c>
      <c r="L8" s="3"/>
    </row>
    <row r="9" spans="1:12" s="146" customFormat="1" ht="13.35" customHeight="1" x14ac:dyDescent="0.25">
      <c r="A9" s="147" t="s">
        <v>54</v>
      </c>
      <c r="B9" s="91"/>
      <c r="C9" s="45">
        <f>[1]SD7a!C9+[1]SD7b!C9++[1]SD7e!C9</f>
        <v>0</v>
      </c>
      <c r="D9" s="44">
        <f>[1]SD7a!D9+[1]SD7b!D9++[1]SD7e!D9</f>
        <v>0</v>
      </c>
      <c r="E9" s="149">
        <f>[1]SD7a!E9+[1]SD7b!E9++[1]SD7e!E9</f>
        <v>0</v>
      </c>
      <c r="F9" s="140">
        <f>[1]SD7a!F9+[1]SD7b!F9++[1]SD7e!F9</f>
        <v>0</v>
      </c>
      <c r="G9" s="44">
        <f>[1]SD7a!G9+[1]SD7b!G9++[1]SD7e!G9</f>
        <v>0</v>
      </c>
      <c r="H9" s="141">
        <f>[1]SD7a!H9+[1]SD7b!H9++[1]SD7e!H9</f>
        <v>0</v>
      </c>
      <c r="I9" s="140">
        <f>[1]SD7a!I9+[1]SD7b!I9++[1]SD7e!I9</f>
        <v>0</v>
      </c>
      <c r="J9" s="44">
        <f>[1]SD7a!J9+[1]SD7b!J9++[1]SD7e!J9</f>
        <v>0</v>
      </c>
      <c r="K9" s="141">
        <f>[1]SD7a!K9+[1]SD7b!K9++[1]SD7e!K9</f>
        <v>0</v>
      </c>
      <c r="L9" s="148"/>
    </row>
    <row r="10" spans="1:12" s="146" customFormat="1" ht="13.35" customHeight="1" x14ac:dyDescent="0.25">
      <c r="A10" s="147" t="s">
        <v>55</v>
      </c>
      <c r="B10" s="91"/>
      <c r="C10" s="45">
        <f>[1]SD7a!C10+[1]SD7b!C10++[1]SD7e!C10</f>
        <v>0</v>
      </c>
      <c r="D10" s="44">
        <f>[1]SD7a!D10+[1]SD7b!D10++[1]SD7e!D10</f>
        <v>0</v>
      </c>
      <c r="E10" s="149">
        <f>[1]SD7a!E10+[1]SD7b!E10++[1]SD7e!E10</f>
        <v>0</v>
      </c>
      <c r="F10" s="140">
        <f>[1]SD7a!F10+[1]SD7b!F10++[1]SD7e!F10</f>
        <v>0</v>
      </c>
      <c r="G10" s="44">
        <f>[1]SD7a!G10+[1]SD7b!G10++[1]SD7e!G10</f>
        <v>0</v>
      </c>
      <c r="H10" s="141">
        <f>[1]SD7a!H10+[1]SD7b!H10++[1]SD7e!H10</f>
        <v>0</v>
      </c>
      <c r="I10" s="140">
        <f>[1]SD7a!I10+[1]SD7b!I10++[1]SD7e!I10</f>
        <v>0</v>
      </c>
      <c r="J10" s="44">
        <f>[1]SD7a!J10+[1]SD7b!J10++[1]SD7e!J10</f>
        <v>0</v>
      </c>
      <c r="K10" s="141">
        <f>[1]SD7a!K10+[1]SD7b!K10++[1]SD7e!K10</f>
        <v>0</v>
      </c>
      <c r="L10" s="148"/>
    </row>
    <row r="11" spans="1:12" s="146" customFormat="1" ht="13.35" customHeight="1" x14ac:dyDescent="0.25">
      <c r="A11" s="147" t="s">
        <v>56</v>
      </c>
      <c r="B11" s="91"/>
      <c r="C11" s="45">
        <f>[1]SD7a!C11+[1]SD7b!C11++[1]SD7e!C11</f>
        <v>0</v>
      </c>
      <c r="D11" s="44">
        <f>[1]SD7a!D11+[1]SD7b!D11++[1]SD7e!D11</f>
        <v>0</v>
      </c>
      <c r="E11" s="149">
        <f>[1]SD7a!E11+[1]SD7b!E11++[1]SD7e!E11</f>
        <v>0</v>
      </c>
      <c r="F11" s="140">
        <f>[1]SD7a!F11+[1]SD7b!F11++[1]SD7e!F11</f>
        <v>0</v>
      </c>
      <c r="G11" s="44">
        <f>[1]SD7a!G11+[1]SD7b!G11++[1]SD7e!G11</f>
        <v>0</v>
      </c>
      <c r="H11" s="141">
        <f>[1]SD7a!H11+[1]SD7b!H11++[1]SD7e!H11</f>
        <v>0</v>
      </c>
      <c r="I11" s="140">
        <f>[1]SD7a!I11+[1]SD7b!I11++[1]SD7e!I11</f>
        <v>0</v>
      </c>
      <c r="J11" s="44">
        <f>[1]SD7a!J11+[1]SD7b!J11++[1]SD7e!J11</f>
        <v>0</v>
      </c>
      <c r="K11" s="141">
        <f>[1]SD7a!K11+[1]SD7b!K11++[1]SD7e!K11</f>
        <v>0</v>
      </c>
      <c r="L11" s="148"/>
    </row>
    <row r="12" spans="1:12" s="146" customFormat="1" ht="13.35" customHeight="1" x14ac:dyDescent="0.25">
      <c r="A12" s="142" t="s">
        <v>57</v>
      </c>
      <c r="B12" s="91"/>
      <c r="C12" s="44">
        <f t="shared" ref="C12:K12" si="2">SUM(C13:C15)</f>
        <v>0</v>
      </c>
      <c r="D12" s="44">
        <f t="shared" si="2"/>
        <v>0</v>
      </c>
      <c r="E12" s="149">
        <f t="shared" si="2"/>
        <v>0</v>
      </c>
      <c r="F12" s="140">
        <f t="shared" si="2"/>
        <v>0</v>
      </c>
      <c r="G12" s="44">
        <f t="shared" si="2"/>
        <v>0</v>
      </c>
      <c r="H12" s="141">
        <f t="shared" si="2"/>
        <v>0</v>
      </c>
      <c r="I12" s="150">
        <f t="shared" si="2"/>
        <v>0</v>
      </c>
      <c r="J12" s="44">
        <f t="shared" si="2"/>
        <v>0</v>
      </c>
      <c r="K12" s="141">
        <f t="shared" si="2"/>
        <v>0</v>
      </c>
      <c r="L12" s="148"/>
    </row>
    <row r="13" spans="1:12" s="146" customFormat="1" ht="13.35" customHeight="1" x14ac:dyDescent="0.25">
      <c r="A13" s="147" t="s">
        <v>58</v>
      </c>
      <c r="B13" s="91"/>
      <c r="C13" s="45">
        <f>[1]SD7a!C13+[1]SD7b!C13++[1]SD7e!C13</f>
        <v>0</v>
      </c>
      <c r="D13" s="44">
        <f>[1]SD7a!D13+[1]SD7b!D13++[1]SD7e!D13</f>
        <v>0</v>
      </c>
      <c r="E13" s="149">
        <f>[1]SD7a!E13+[1]SD7b!E13++[1]SD7e!E13</f>
        <v>0</v>
      </c>
      <c r="F13" s="140">
        <f>[1]SD7a!F13+[1]SD7b!F13++[1]SD7e!F13</f>
        <v>0</v>
      </c>
      <c r="G13" s="44">
        <f>[1]SD7a!G13+[1]SD7b!G13++[1]SD7e!G13</f>
        <v>0</v>
      </c>
      <c r="H13" s="141">
        <f>[1]SD7a!H13+[1]SD7b!H13++[1]SD7e!H13</f>
        <v>0</v>
      </c>
      <c r="I13" s="140">
        <f>[1]SD7a!I13+[1]SD7b!I13++[1]SD7e!I13</f>
        <v>0</v>
      </c>
      <c r="J13" s="44">
        <f>[1]SD7a!J13+[1]SD7b!J13++[1]SD7e!J13</f>
        <v>0</v>
      </c>
      <c r="K13" s="141">
        <f>[1]SD7a!K13+[1]SD7b!K13++[1]SD7e!K13</f>
        <v>0</v>
      </c>
      <c r="L13" s="148"/>
    </row>
    <row r="14" spans="1:12" s="146" customFormat="1" ht="13.35" customHeight="1" x14ac:dyDescent="0.25">
      <c r="A14" s="147" t="s">
        <v>59</v>
      </c>
      <c r="B14" s="91"/>
      <c r="C14" s="45">
        <f>[1]SD7a!C14+[1]SD7b!C14++[1]SD7e!C14</f>
        <v>0</v>
      </c>
      <c r="D14" s="44">
        <f>[1]SD7a!D14+[1]SD7b!D14++[1]SD7e!D14</f>
        <v>0</v>
      </c>
      <c r="E14" s="149">
        <f>[1]SD7a!E14+[1]SD7b!E14++[1]SD7e!E14</f>
        <v>0</v>
      </c>
      <c r="F14" s="140">
        <f>[1]SD7a!F14+[1]SD7b!F14++[1]SD7e!F14</f>
        <v>0</v>
      </c>
      <c r="G14" s="44">
        <f>[1]SD7a!G14+[1]SD7b!G14++[1]SD7e!G14</f>
        <v>0</v>
      </c>
      <c r="H14" s="141">
        <f>[1]SD7a!H14+[1]SD7b!H14++[1]SD7e!H14</f>
        <v>0</v>
      </c>
      <c r="I14" s="140">
        <f>[1]SD7a!I14+[1]SD7b!I14++[1]SD7e!I14</f>
        <v>0</v>
      </c>
      <c r="J14" s="44">
        <f>[1]SD7a!J14+[1]SD7b!J14++[1]SD7e!J14</f>
        <v>0</v>
      </c>
      <c r="K14" s="141">
        <f>[1]SD7a!K14+[1]SD7b!K14++[1]SD7e!K14</f>
        <v>0</v>
      </c>
      <c r="L14" s="148"/>
    </row>
    <row r="15" spans="1:12" s="146" customFormat="1" ht="13.35" customHeight="1" x14ac:dyDescent="0.25">
      <c r="A15" s="147" t="s">
        <v>60</v>
      </c>
      <c r="B15" s="91"/>
      <c r="C15" s="45">
        <f>[1]SD7a!C15+[1]SD7b!C15++[1]SD7e!C15</f>
        <v>0</v>
      </c>
      <c r="D15" s="44">
        <f>[1]SD7a!D15+[1]SD7b!D15++[1]SD7e!D15</f>
        <v>0</v>
      </c>
      <c r="E15" s="149">
        <f>[1]SD7a!E15+[1]SD7b!E15++[1]SD7e!E15</f>
        <v>0</v>
      </c>
      <c r="F15" s="140">
        <f>[1]SD7a!F15+[1]SD7b!F15++[1]SD7e!F15</f>
        <v>0</v>
      </c>
      <c r="G15" s="44">
        <f>[1]SD7a!G15+[1]SD7b!G15++[1]SD7e!G15</f>
        <v>0</v>
      </c>
      <c r="H15" s="141">
        <f>[1]SD7a!H15+[1]SD7b!H15++[1]SD7e!H15</f>
        <v>0</v>
      </c>
      <c r="I15" s="140">
        <f>[1]SD7a!I15+[1]SD7b!I15++[1]SD7e!I15</f>
        <v>0</v>
      </c>
      <c r="J15" s="44">
        <f>[1]SD7a!J15+[1]SD7b!J15++[1]SD7e!J15</f>
        <v>0</v>
      </c>
      <c r="K15" s="141">
        <f>[1]SD7a!K15+[1]SD7b!K15++[1]SD7e!K15</f>
        <v>0</v>
      </c>
      <c r="L15" s="148"/>
    </row>
    <row r="16" spans="1:12" s="146" customFormat="1" ht="13.35" customHeight="1" x14ac:dyDescent="0.25">
      <c r="A16" s="142" t="s">
        <v>61</v>
      </c>
      <c r="B16" s="91"/>
      <c r="C16" s="44">
        <f t="shared" ref="C16:K16" si="3">SUM(C17:C25)</f>
        <v>0</v>
      </c>
      <c r="D16" s="44">
        <f t="shared" si="3"/>
        <v>0</v>
      </c>
      <c r="E16" s="149">
        <f t="shared" si="3"/>
        <v>0</v>
      </c>
      <c r="F16" s="140">
        <f t="shared" si="3"/>
        <v>0</v>
      </c>
      <c r="G16" s="44">
        <f t="shared" si="3"/>
        <v>0</v>
      </c>
      <c r="H16" s="141">
        <f t="shared" si="3"/>
        <v>0</v>
      </c>
      <c r="I16" s="150">
        <f t="shared" si="3"/>
        <v>0</v>
      </c>
      <c r="J16" s="44">
        <f t="shared" si="3"/>
        <v>0</v>
      </c>
      <c r="K16" s="141">
        <f t="shared" si="3"/>
        <v>0</v>
      </c>
      <c r="L16" s="148"/>
    </row>
    <row r="17" spans="1:12" s="146" customFormat="1" ht="13.35" customHeight="1" x14ac:dyDescent="0.25">
      <c r="A17" s="147" t="s">
        <v>62</v>
      </c>
      <c r="B17" s="91"/>
      <c r="C17" s="45">
        <f>[1]SD7a!C17+[1]SD7b!C17++[1]SD7e!C17</f>
        <v>0</v>
      </c>
      <c r="D17" s="44">
        <f>[1]SD7a!D17+[1]SD7b!D17++[1]SD7e!D17</f>
        <v>0</v>
      </c>
      <c r="E17" s="149">
        <f>[1]SD7a!E17+[1]SD7b!E17++[1]SD7e!E17</f>
        <v>0</v>
      </c>
      <c r="F17" s="140">
        <f>[1]SD7a!F17+[1]SD7b!F17++[1]SD7e!F17</f>
        <v>0</v>
      </c>
      <c r="G17" s="44">
        <f>[1]SD7a!G17+[1]SD7b!G17++[1]SD7e!G17</f>
        <v>0</v>
      </c>
      <c r="H17" s="141">
        <f>[1]SD7a!H17+[1]SD7b!H17++[1]SD7e!H17</f>
        <v>0</v>
      </c>
      <c r="I17" s="140">
        <f>[1]SD7a!I17+[1]SD7b!I17++[1]SD7e!I17</f>
        <v>0</v>
      </c>
      <c r="J17" s="44">
        <f>[1]SD7a!J17+[1]SD7b!J17++[1]SD7e!J17</f>
        <v>0</v>
      </c>
      <c r="K17" s="141">
        <f>[1]SD7a!K17+[1]SD7b!K17++[1]SD7e!K17</f>
        <v>0</v>
      </c>
      <c r="L17" s="148"/>
    </row>
    <row r="18" spans="1:12" s="146" customFormat="1" ht="13.35" customHeight="1" x14ac:dyDescent="0.25">
      <c r="A18" s="147" t="s">
        <v>63</v>
      </c>
      <c r="B18" s="91"/>
      <c r="C18" s="45">
        <f>[1]SD7a!C18+[1]SD7b!C18++[1]SD7e!C18</f>
        <v>0</v>
      </c>
      <c r="D18" s="44">
        <f>[1]SD7a!D18+[1]SD7b!D18++[1]SD7e!D18</f>
        <v>0</v>
      </c>
      <c r="E18" s="149">
        <f>[1]SD7a!E18+[1]SD7b!E18++[1]SD7e!E18</f>
        <v>0</v>
      </c>
      <c r="F18" s="140">
        <f>[1]SD7a!F18+[1]SD7b!F18++[1]SD7e!F18</f>
        <v>0</v>
      </c>
      <c r="G18" s="44">
        <f>[1]SD7a!G18+[1]SD7b!G18++[1]SD7e!G18</f>
        <v>0</v>
      </c>
      <c r="H18" s="141">
        <f>[1]SD7a!H18+[1]SD7b!H18++[1]SD7e!H18</f>
        <v>0</v>
      </c>
      <c r="I18" s="140">
        <f>[1]SD7a!I18+[1]SD7b!I18++[1]SD7e!I18</f>
        <v>0</v>
      </c>
      <c r="J18" s="44">
        <f>[1]SD7a!J18+[1]SD7b!J18++[1]SD7e!J18</f>
        <v>0</v>
      </c>
      <c r="K18" s="141">
        <f>[1]SD7a!K18+[1]SD7b!K18++[1]SD7e!K18</f>
        <v>0</v>
      </c>
      <c r="L18" s="148"/>
    </row>
    <row r="19" spans="1:12" s="146" customFormat="1" ht="13.35" customHeight="1" x14ac:dyDescent="0.25">
      <c r="A19" s="147" t="s">
        <v>64</v>
      </c>
      <c r="B19" s="91"/>
      <c r="C19" s="45">
        <f>[1]SD7a!C19+[1]SD7b!C19++[1]SD7e!C19</f>
        <v>0</v>
      </c>
      <c r="D19" s="44">
        <f>[1]SD7a!D19+[1]SD7b!D19++[1]SD7e!D19</f>
        <v>0</v>
      </c>
      <c r="E19" s="149">
        <f>[1]SD7a!E19+[1]SD7b!E19++[1]SD7e!E19</f>
        <v>0</v>
      </c>
      <c r="F19" s="140">
        <f>[1]SD7a!F19+[1]SD7b!F19++[1]SD7e!F19</f>
        <v>0</v>
      </c>
      <c r="G19" s="44">
        <f>[1]SD7a!G19+[1]SD7b!G19++[1]SD7e!G19</f>
        <v>0</v>
      </c>
      <c r="H19" s="141">
        <f>[1]SD7a!H19+[1]SD7b!H19++[1]SD7e!H19</f>
        <v>0</v>
      </c>
      <c r="I19" s="140">
        <f>[1]SD7a!I19+[1]SD7b!I19++[1]SD7e!I19</f>
        <v>0</v>
      </c>
      <c r="J19" s="44">
        <f>[1]SD7a!J19+[1]SD7b!J19++[1]SD7e!J19</f>
        <v>0</v>
      </c>
      <c r="K19" s="141">
        <f>[1]SD7a!K19+[1]SD7b!K19++[1]SD7e!K19</f>
        <v>0</v>
      </c>
      <c r="L19" s="148"/>
    </row>
    <row r="20" spans="1:12" s="146" customFormat="1" ht="13.35" customHeight="1" x14ac:dyDescent="0.25">
      <c r="A20" s="147" t="s">
        <v>65</v>
      </c>
      <c r="B20" s="91"/>
      <c r="C20" s="45">
        <f>[1]SD7a!C20+[1]SD7b!C20++[1]SD7e!C20</f>
        <v>0</v>
      </c>
      <c r="D20" s="44">
        <f>[1]SD7a!D20+[1]SD7b!D20++[1]SD7e!D20</f>
        <v>0</v>
      </c>
      <c r="E20" s="149">
        <f>[1]SD7a!E20+[1]SD7b!E20++[1]SD7e!E20</f>
        <v>0</v>
      </c>
      <c r="F20" s="140">
        <f>[1]SD7a!F20+[1]SD7b!F20++[1]SD7e!F20</f>
        <v>0</v>
      </c>
      <c r="G20" s="44">
        <f>[1]SD7a!G20+[1]SD7b!G20++[1]SD7e!G20</f>
        <v>0</v>
      </c>
      <c r="H20" s="141">
        <f>[1]SD7a!H20+[1]SD7b!H20++[1]SD7e!H20</f>
        <v>0</v>
      </c>
      <c r="I20" s="140">
        <f>[1]SD7a!I20+[1]SD7b!I20++[1]SD7e!I20</f>
        <v>0</v>
      </c>
      <c r="J20" s="44">
        <f>[1]SD7a!J20+[1]SD7b!J20++[1]SD7e!J20</f>
        <v>0</v>
      </c>
      <c r="K20" s="141">
        <f>[1]SD7a!K20+[1]SD7b!K20++[1]SD7e!K20</f>
        <v>0</v>
      </c>
      <c r="L20" s="148"/>
    </row>
    <row r="21" spans="1:12" s="146" customFormat="1" ht="13.35" customHeight="1" x14ac:dyDescent="0.25">
      <c r="A21" s="147" t="s">
        <v>66</v>
      </c>
      <c r="B21" s="91"/>
      <c r="C21" s="45">
        <f>[1]SD7a!C21+[1]SD7b!C21++[1]SD7e!C21</f>
        <v>0</v>
      </c>
      <c r="D21" s="44">
        <f>[1]SD7a!D21+[1]SD7b!D21++[1]SD7e!D21</f>
        <v>0</v>
      </c>
      <c r="E21" s="149">
        <f>[1]SD7a!E21+[1]SD7b!E21++[1]SD7e!E21</f>
        <v>0</v>
      </c>
      <c r="F21" s="140">
        <f>[1]SD7a!F21+[1]SD7b!F21++[1]SD7e!F21</f>
        <v>0</v>
      </c>
      <c r="G21" s="44">
        <f>[1]SD7a!G21+[1]SD7b!G21++[1]SD7e!G21</f>
        <v>0</v>
      </c>
      <c r="H21" s="141">
        <f>[1]SD7a!H21+[1]SD7b!H21++[1]SD7e!H21</f>
        <v>0</v>
      </c>
      <c r="I21" s="140">
        <f>[1]SD7a!I21+[1]SD7b!I21++[1]SD7e!I21</f>
        <v>0</v>
      </c>
      <c r="J21" s="44">
        <f>[1]SD7a!J21+[1]SD7b!J21++[1]SD7e!J21</f>
        <v>0</v>
      </c>
      <c r="K21" s="141">
        <f>[1]SD7a!K21+[1]SD7b!K21++[1]SD7e!K21</f>
        <v>0</v>
      </c>
      <c r="L21" s="148"/>
    </row>
    <row r="22" spans="1:12" s="146" customFormat="1" ht="13.35" customHeight="1" x14ac:dyDescent="0.25">
      <c r="A22" s="147" t="s">
        <v>67</v>
      </c>
      <c r="B22" s="91"/>
      <c r="C22" s="45">
        <f>[1]SD7a!C22+[1]SD7b!C22++[1]SD7e!C22</f>
        <v>0</v>
      </c>
      <c r="D22" s="44">
        <f>[1]SD7a!D22+[1]SD7b!D22++[1]SD7e!D22</f>
        <v>0</v>
      </c>
      <c r="E22" s="149">
        <f>[1]SD7a!E22+[1]SD7b!E22++[1]SD7e!E22</f>
        <v>0</v>
      </c>
      <c r="F22" s="140">
        <f>[1]SD7a!F22+[1]SD7b!F22++[1]SD7e!F22</f>
        <v>0</v>
      </c>
      <c r="G22" s="44">
        <f>[1]SD7a!G22+[1]SD7b!G22++[1]SD7e!G22</f>
        <v>0</v>
      </c>
      <c r="H22" s="141">
        <f>[1]SD7a!H22+[1]SD7b!H22++[1]SD7e!H22</f>
        <v>0</v>
      </c>
      <c r="I22" s="140">
        <f>[1]SD7a!I22+[1]SD7b!I22++[1]SD7e!I22</f>
        <v>0</v>
      </c>
      <c r="J22" s="44">
        <f>[1]SD7a!J22+[1]SD7b!J22++[1]SD7e!J22</f>
        <v>0</v>
      </c>
      <c r="K22" s="141">
        <f>[1]SD7a!K22+[1]SD7b!K22++[1]SD7e!K22</f>
        <v>0</v>
      </c>
      <c r="L22" s="3"/>
    </row>
    <row r="23" spans="1:12" s="146" customFormat="1" ht="13.35" customHeight="1" x14ac:dyDescent="0.25">
      <c r="A23" s="147" t="s">
        <v>68</v>
      </c>
      <c r="B23" s="91"/>
      <c r="C23" s="45">
        <f>[1]SD7a!C23+[1]SD7b!C23++[1]SD7e!C23</f>
        <v>0</v>
      </c>
      <c r="D23" s="44">
        <f>[1]SD7a!D23+[1]SD7b!D23++[1]SD7e!D23</f>
        <v>0</v>
      </c>
      <c r="E23" s="149">
        <f>[1]SD7a!E23+[1]SD7b!E23++[1]SD7e!E23</f>
        <v>0</v>
      </c>
      <c r="F23" s="140">
        <f>[1]SD7a!F23+[1]SD7b!F23++[1]SD7e!F23</f>
        <v>0</v>
      </c>
      <c r="G23" s="44">
        <f>[1]SD7a!G23+[1]SD7b!G23++[1]SD7e!G23</f>
        <v>0</v>
      </c>
      <c r="H23" s="141">
        <f>[1]SD7a!H23+[1]SD7b!H23++[1]SD7e!H23</f>
        <v>0</v>
      </c>
      <c r="I23" s="140">
        <f>[1]SD7a!I23+[1]SD7b!I23++[1]SD7e!I23</f>
        <v>0</v>
      </c>
      <c r="J23" s="44">
        <f>[1]SD7a!J23+[1]SD7b!J23++[1]SD7e!J23</f>
        <v>0</v>
      </c>
      <c r="K23" s="141">
        <f>[1]SD7a!K23+[1]SD7b!K23++[1]SD7e!K23</f>
        <v>0</v>
      </c>
      <c r="L23" s="148"/>
    </row>
    <row r="24" spans="1:12" s="146" customFormat="1" ht="13.35" customHeight="1" x14ac:dyDescent="0.25">
      <c r="A24" s="147" t="s">
        <v>69</v>
      </c>
      <c r="B24" s="91"/>
      <c r="C24" s="45">
        <f>[1]SD7a!C24+[1]SD7b!C24++[1]SD7e!C24</f>
        <v>0</v>
      </c>
      <c r="D24" s="44">
        <f>[1]SD7a!D24+[1]SD7b!D24++[1]SD7e!D24</f>
        <v>0</v>
      </c>
      <c r="E24" s="149">
        <f>[1]SD7a!E24+[1]SD7b!E24++[1]SD7e!E24</f>
        <v>0</v>
      </c>
      <c r="F24" s="140">
        <f>[1]SD7a!F24+[1]SD7b!F24++[1]SD7e!F24</f>
        <v>0</v>
      </c>
      <c r="G24" s="44">
        <f>[1]SD7a!G24+[1]SD7b!G24++[1]SD7e!G24</f>
        <v>0</v>
      </c>
      <c r="H24" s="141">
        <f>[1]SD7a!H24+[1]SD7b!H24++[1]SD7e!H24</f>
        <v>0</v>
      </c>
      <c r="I24" s="140">
        <f>[1]SD7a!I24+[1]SD7b!I24++[1]SD7e!I24</f>
        <v>0</v>
      </c>
      <c r="J24" s="44">
        <f>[1]SD7a!J24+[1]SD7b!J24++[1]SD7e!J24</f>
        <v>0</v>
      </c>
      <c r="K24" s="141">
        <f>[1]SD7a!K24+[1]SD7b!K24++[1]SD7e!K24</f>
        <v>0</v>
      </c>
      <c r="L24" s="148"/>
    </row>
    <row r="25" spans="1:12" s="146" customFormat="1" ht="13.35" customHeight="1" x14ac:dyDescent="0.25">
      <c r="A25" s="147" t="s">
        <v>56</v>
      </c>
      <c r="B25" s="91"/>
      <c r="C25" s="45">
        <f>[1]SD7a!C25+[1]SD7b!C25++[1]SD7e!C25</f>
        <v>0</v>
      </c>
      <c r="D25" s="44">
        <f>[1]SD7a!D25+[1]SD7b!D25++[1]SD7e!D25</f>
        <v>0</v>
      </c>
      <c r="E25" s="149">
        <f>[1]SD7a!E25+[1]SD7b!E25++[1]SD7e!E25</f>
        <v>0</v>
      </c>
      <c r="F25" s="140">
        <f>[1]SD7a!F25+[1]SD7b!F25++[1]SD7e!F25</f>
        <v>0</v>
      </c>
      <c r="G25" s="44">
        <f>[1]SD7a!G25+[1]SD7b!G25++[1]SD7e!G25</f>
        <v>0</v>
      </c>
      <c r="H25" s="141">
        <f>[1]SD7a!H25+[1]SD7b!H25++[1]SD7e!H25</f>
        <v>0</v>
      </c>
      <c r="I25" s="140">
        <f>[1]SD7a!I25+[1]SD7b!I25++[1]SD7e!I25</f>
        <v>0</v>
      </c>
      <c r="J25" s="44">
        <f>[1]SD7a!J25+[1]SD7b!J25++[1]SD7e!J25</f>
        <v>0</v>
      </c>
      <c r="K25" s="141">
        <f>[1]SD7a!K25+[1]SD7b!K25++[1]SD7e!K25</f>
        <v>0</v>
      </c>
      <c r="L25" s="148"/>
    </row>
    <row r="26" spans="1:12" ht="13.35" customHeight="1" x14ac:dyDescent="0.25">
      <c r="A26" s="142" t="s">
        <v>70</v>
      </c>
      <c r="B26" s="91"/>
      <c r="C26" s="44">
        <f t="shared" ref="C26:K26" si="4">SUM(C27:C36)</f>
        <v>0</v>
      </c>
      <c r="D26" s="44">
        <f t="shared" si="4"/>
        <v>0</v>
      </c>
      <c r="E26" s="149">
        <f t="shared" si="4"/>
        <v>0</v>
      </c>
      <c r="F26" s="140">
        <f t="shared" si="4"/>
        <v>0</v>
      </c>
      <c r="G26" s="44">
        <f t="shared" si="4"/>
        <v>0</v>
      </c>
      <c r="H26" s="141">
        <f t="shared" si="4"/>
        <v>0</v>
      </c>
      <c r="I26" s="150">
        <f t="shared" si="4"/>
        <v>0</v>
      </c>
      <c r="J26" s="44">
        <f t="shared" si="4"/>
        <v>0</v>
      </c>
      <c r="K26" s="141">
        <f t="shared" si="4"/>
        <v>0</v>
      </c>
    </row>
    <row r="27" spans="1:12" ht="13.35" customHeight="1" x14ac:dyDescent="0.25">
      <c r="A27" s="147" t="s">
        <v>71</v>
      </c>
      <c r="B27" s="91"/>
      <c r="C27" s="45">
        <f>[1]SD7a!C27+[1]SD7b!C27++[1]SD7e!C27</f>
        <v>0</v>
      </c>
      <c r="D27" s="44">
        <f>[1]SD7a!D27+[1]SD7b!D27++[1]SD7e!D27</f>
        <v>0</v>
      </c>
      <c r="E27" s="149">
        <f>[1]SD7a!E27+[1]SD7b!E27++[1]SD7e!E27</f>
        <v>0</v>
      </c>
      <c r="F27" s="140">
        <f>[1]SD7a!F27+[1]SD7b!F27++[1]SD7e!F27</f>
        <v>0</v>
      </c>
      <c r="G27" s="44">
        <f>[1]SD7a!G27+[1]SD7b!G27++[1]SD7e!G27</f>
        <v>0</v>
      </c>
      <c r="H27" s="141">
        <f>[1]SD7a!H27+[1]SD7b!H27++[1]SD7e!H27</f>
        <v>0</v>
      </c>
      <c r="I27" s="140">
        <f>[1]SD7a!I27+[1]SD7b!I27++[1]SD7e!I27</f>
        <v>0</v>
      </c>
      <c r="J27" s="44">
        <f>[1]SD7a!J27+[1]SD7b!J27++[1]SD7e!J27</f>
        <v>0</v>
      </c>
      <c r="K27" s="141">
        <f>[1]SD7a!K27+[1]SD7b!K27++[1]SD7e!K27</f>
        <v>0</v>
      </c>
    </row>
    <row r="28" spans="1:12" ht="13.35" customHeight="1" x14ac:dyDescent="0.25">
      <c r="A28" s="147" t="s">
        <v>72</v>
      </c>
      <c r="B28" s="91"/>
      <c r="C28" s="45">
        <f>[1]SD7a!C28+[1]SD7b!C28++[1]SD7e!C28</f>
        <v>0</v>
      </c>
      <c r="D28" s="44">
        <f>[1]SD7a!D28+[1]SD7b!D28++[1]SD7e!D28</f>
        <v>0</v>
      </c>
      <c r="E28" s="149">
        <f>[1]SD7a!E28+[1]SD7b!E28++[1]SD7e!E28</f>
        <v>0</v>
      </c>
      <c r="F28" s="140">
        <f>[1]SD7a!F28+[1]SD7b!F28++[1]SD7e!F28</f>
        <v>0</v>
      </c>
      <c r="G28" s="44">
        <f>[1]SD7a!G28+[1]SD7b!G28++[1]SD7e!G28</f>
        <v>0</v>
      </c>
      <c r="H28" s="141">
        <f>[1]SD7a!H28+[1]SD7b!H28++[1]SD7e!H28</f>
        <v>0</v>
      </c>
      <c r="I28" s="140">
        <f>[1]SD7a!I28+[1]SD7b!I28++[1]SD7e!I28</f>
        <v>0</v>
      </c>
      <c r="J28" s="44">
        <f>[1]SD7a!J28+[1]SD7b!J28++[1]SD7e!J28</f>
        <v>0</v>
      </c>
      <c r="K28" s="141">
        <f>[1]SD7a!K28+[1]SD7b!K28++[1]SD7e!K28</f>
        <v>0</v>
      </c>
      <c r="L28" s="148"/>
    </row>
    <row r="29" spans="1:12" ht="13.35" customHeight="1" x14ac:dyDescent="0.25">
      <c r="A29" s="147" t="s">
        <v>73</v>
      </c>
      <c r="B29" s="91"/>
      <c r="C29" s="45">
        <f>[1]SD7a!C29+[1]SD7b!C29++[1]SD7e!C29</f>
        <v>0</v>
      </c>
      <c r="D29" s="44">
        <f>[1]SD7a!D29+[1]SD7b!D29++[1]SD7e!D29</f>
        <v>0</v>
      </c>
      <c r="E29" s="149">
        <f>[1]SD7a!E29+[1]SD7b!E29++[1]SD7e!E29</f>
        <v>0</v>
      </c>
      <c r="F29" s="140">
        <f>[1]SD7a!F29+[1]SD7b!F29++[1]SD7e!F29</f>
        <v>0</v>
      </c>
      <c r="G29" s="44">
        <f>[1]SD7a!G29+[1]SD7b!G29++[1]SD7e!G29</f>
        <v>0</v>
      </c>
      <c r="H29" s="141">
        <f>[1]SD7a!H29+[1]SD7b!H29++[1]SD7e!H29</f>
        <v>0</v>
      </c>
      <c r="I29" s="140">
        <f>[1]SD7a!I29+[1]SD7b!I29++[1]SD7e!I29</f>
        <v>0</v>
      </c>
      <c r="J29" s="44">
        <f>[1]SD7a!J29+[1]SD7b!J29++[1]SD7e!J29</f>
        <v>0</v>
      </c>
      <c r="K29" s="141">
        <f>[1]SD7a!K29+[1]SD7b!K29++[1]SD7e!K29</f>
        <v>0</v>
      </c>
      <c r="L29" s="148"/>
    </row>
    <row r="30" spans="1:12" ht="13.35" customHeight="1" x14ac:dyDescent="0.25">
      <c r="A30" s="147" t="s">
        <v>74</v>
      </c>
      <c r="B30" s="91"/>
      <c r="C30" s="45">
        <f>[1]SD7a!C30+[1]SD7b!C30++[1]SD7e!C30</f>
        <v>0</v>
      </c>
      <c r="D30" s="44">
        <f>[1]SD7a!D30+[1]SD7b!D30++[1]SD7e!D30</f>
        <v>0</v>
      </c>
      <c r="E30" s="149">
        <f>[1]SD7a!E30+[1]SD7b!E30++[1]SD7e!E30</f>
        <v>0</v>
      </c>
      <c r="F30" s="140">
        <f>[1]SD7a!F30+[1]SD7b!F30++[1]SD7e!F30</f>
        <v>0</v>
      </c>
      <c r="G30" s="44">
        <f>[1]SD7a!G30+[1]SD7b!G30++[1]SD7e!G30</f>
        <v>0</v>
      </c>
      <c r="H30" s="141">
        <f>[1]SD7a!H30+[1]SD7b!H30++[1]SD7e!H30</f>
        <v>0</v>
      </c>
      <c r="I30" s="140">
        <f>[1]SD7a!I30+[1]SD7b!I30++[1]SD7e!I30</f>
        <v>0</v>
      </c>
      <c r="J30" s="44">
        <f>[1]SD7a!J30+[1]SD7b!J30++[1]SD7e!J30</f>
        <v>0</v>
      </c>
      <c r="K30" s="141">
        <f>[1]SD7a!K30+[1]SD7b!K30++[1]SD7e!K30</f>
        <v>0</v>
      </c>
      <c r="L30" s="148"/>
    </row>
    <row r="31" spans="1:12" ht="13.35" customHeight="1" x14ac:dyDescent="0.25">
      <c r="A31" s="147" t="s">
        <v>75</v>
      </c>
      <c r="B31" s="91"/>
      <c r="C31" s="45">
        <f>[1]SD7a!C31+[1]SD7b!C31++[1]SD7e!C31</f>
        <v>0</v>
      </c>
      <c r="D31" s="44">
        <f>[1]SD7a!D31+[1]SD7b!D31++[1]SD7e!D31</f>
        <v>0</v>
      </c>
      <c r="E31" s="149">
        <f>[1]SD7a!E31+[1]SD7b!E31++[1]SD7e!E31</f>
        <v>0</v>
      </c>
      <c r="F31" s="140">
        <f>[1]SD7a!F31+[1]SD7b!F31++[1]SD7e!F31</f>
        <v>0</v>
      </c>
      <c r="G31" s="44">
        <f>[1]SD7a!G31+[1]SD7b!G31++[1]SD7e!G31</f>
        <v>0</v>
      </c>
      <c r="H31" s="141">
        <f>[1]SD7a!H31+[1]SD7b!H31++[1]SD7e!H31</f>
        <v>0</v>
      </c>
      <c r="I31" s="140">
        <f>[1]SD7a!I31+[1]SD7b!I31++[1]SD7e!I31</f>
        <v>0</v>
      </c>
      <c r="J31" s="44">
        <f>[1]SD7a!J31+[1]SD7b!J31++[1]SD7e!J31</f>
        <v>0</v>
      </c>
      <c r="K31" s="141">
        <f>[1]SD7a!K31+[1]SD7b!K31++[1]SD7e!K31</f>
        <v>0</v>
      </c>
      <c r="L31" s="148"/>
    </row>
    <row r="32" spans="1:12" ht="13.35" customHeight="1" x14ac:dyDescent="0.25">
      <c r="A32" s="147" t="s">
        <v>76</v>
      </c>
      <c r="B32" s="91"/>
      <c r="C32" s="45">
        <f>[1]SD7a!C32+[1]SD7b!C32++[1]SD7e!C32</f>
        <v>0</v>
      </c>
      <c r="D32" s="44">
        <f>[1]SD7a!D32+[1]SD7b!D32++[1]SD7e!D32</f>
        <v>0</v>
      </c>
      <c r="E32" s="149">
        <f>[1]SD7a!E32+[1]SD7b!E32++[1]SD7e!E32</f>
        <v>0</v>
      </c>
      <c r="F32" s="140">
        <f>[1]SD7a!F32+[1]SD7b!F32++[1]SD7e!F32</f>
        <v>0</v>
      </c>
      <c r="G32" s="44">
        <f>[1]SD7a!G32+[1]SD7b!G32++[1]SD7e!G32</f>
        <v>0</v>
      </c>
      <c r="H32" s="141">
        <f>[1]SD7a!H32+[1]SD7b!H32++[1]SD7e!H32</f>
        <v>0</v>
      </c>
      <c r="I32" s="140">
        <f>[1]SD7a!I32+[1]SD7b!I32++[1]SD7e!I32</f>
        <v>0</v>
      </c>
      <c r="J32" s="44">
        <f>[1]SD7a!J32+[1]SD7b!J32++[1]SD7e!J32</f>
        <v>0</v>
      </c>
      <c r="K32" s="141">
        <f>[1]SD7a!K32+[1]SD7b!K32++[1]SD7e!K32</f>
        <v>0</v>
      </c>
      <c r="L32" s="148"/>
    </row>
    <row r="33" spans="1:12" ht="13.35" customHeight="1" x14ac:dyDescent="0.25">
      <c r="A33" s="147" t="s">
        <v>77</v>
      </c>
      <c r="B33" s="91"/>
      <c r="C33" s="45">
        <f>[1]SD7a!C33+[1]SD7b!C33++[1]SD7e!C33</f>
        <v>0</v>
      </c>
      <c r="D33" s="44">
        <f>[1]SD7a!D33+[1]SD7b!D33++[1]SD7e!D33</f>
        <v>0</v>
      </c>
      <c r="E33" s="149">
        <f>[1]SD7a!E33+[1]SD7b!E33++[1]SD7e!E33</f>
        <v>0</v>
      </c>
      <c r="F33" s="140">
        <f>[1]SD7a!F33+[1]SD7b!F33++[1]SD7e!F33</f>
        <v>0</v>
      </c>
      <c r="G33" s="44">
        <f>[1]SD7a!G33+[1]SD7b!G33++[1]SD7e!G33</f>
        <v>0</v>
      </c>
      <c r="H33" s="141">
        <f>[1]SD7a!H33+[1]SD7b!H33++[1]SD7e!H33</f>
        <v>0</v>
      </c>
      <c r="I33" s="140">
        <f>[1]SD7a!I33+[1]SD7b!I33++[1]SD7e!I33</f>
        <v>0</v>
      </c>
      <c r="J33" s="44">
        <f>[1]SD7a!J33+[1]SD7b!J33++[1]SD7e!J33</f>
        <v>0</v>
      </c>
      <c r="K33" s="141">
        <f>[1]SD7a!K33+[1]SD7b!K33++[1]SD7e!K33</f>
        <v>0</v>
      </c>
      <c r="L33" s="148"/>
    </row>
    <row r="34" spans="1:12" ht="13.35" customHeight="1" x14ac:dyDescent="0.25">
      <c r="A34" s="147" t="s">
        <v>78</v>
      </c>
      <c r="B34" s="91"/>
      <c r="C34" s="45">
        <f>[1]SD7a!C34+[1]SD7b!C34++[1]SD7e!C34</f>
        <v>0</v>
      </c>
      <c r="D34" s="44">
        <f>[1]SD7a!D34+[1]SD7b!D34++[1]SD7e!D34</f>
        <v>0</v>
      </c>
      <c r="E34" s="149">
        <f>[1]SD7a!E34+[1]SD7b!E34++[1]SD7e!E34</f>
        <v>0</v>
      </c>
      <c r="F34" s="140">
        <f>[1]SD7a!F34+[1]SD7b!F34++[1]SD7e!F34</f>
        <v>0</v>
      </c>
      <c r="G34" s="44">
        <f>[1]SD7a!G34+[1]SD7b!G34++[1]SD7e!G34</f>
        <v>0</v>
      </c>
      <c r="H34" s="141">
        <f>[1]SD7a!H34+[1]SD7b!H34++[1]SD7e!H34</f>
        <v>0</v>
      </c>
      <c r="I34" s="140">
        <f>[1]SD7a!I34+[1]SD7b!I34++[1]SD7e!I34</f>
        <v>0</v>
      </c>
      <c r="J34" s="44">
        <f>[1]SD7a!J34+[1]SD7b!J34++[1]SD7e!J34</f>
        <v>0</v>
      </c>
      <c r="K34" s="141">
        <f>[1]SD7a!K34+[1]SD7b!K34++[1]SD7e!K34</f>
        <v>0</v>
      </c>
      <c r="L34" s="148"/>
    </row>
    <row r="35" spans="1:12" ht="13.35" customHeight="1" x14ac:dyDescent="0.25">
      <c r="A35" s="147" t="s">
        <v>79</v>
      </c>
      <c r="B35" s="91"/>
      <c r="C35" s="45">
        <f>[1]SD7a!C35+[1]SD7b!C35++[1]SD7e!C35</f>
        <v>0</v>
      </c>
      <c r="D35" s="44">
        <f>[1]SD7a!D35+[1]SD7b!D35++[1]SD7e!D35</f>
        <v>0</v>
      </c>
      <c r="E35" s="149">
        <f>[1]SD7a!E35+[1]SD7b!E35++[1]SD7e!E35</f>
        <v>0</v>
      </c>
      <c r="F35" s="140">
        <f>[1]SD7a!F35+[1]SD7b!F35++[1]SD7e!F35</f>
        <v>0</v>
      </c>
      <c r="G35" s="44">
        <f>[1]SD7a!G35+[1]SD7b!G35++[1]SD7e!G35</f>
        <v>0</v>
      </c>
      <c r="H35" s="141">
        <f>[1]SD7a!H35+[1]SD7b!H35++[1]SD7e!H35</f>
        <v>0</v>
      </c>
      <c r="I35" s="140">
        <f>[1]SD7a!I35+[1]SD7b!I35++[1]SD7e!I35</f>
        <v>0</v>
      </c>
      <c r="J35" s="44">
        <f>[1]SD7a!J35+[1]SD7b!J35++[1]SD7e!J35</f>
        <v>0</v>
      </c>
      <c r="K35" s="141">
        <f>[1]SD7a!K35+[1]SD7b!K35++[1]SD7e!K35</f>
        <v>0</v>
      </c>
      <c r="L35" s="148"/>
    </row>
    <row r="36" spans="1:12" ht="13.35" customHeight="1" x14ac:dyDescent="0.25">
      <c r="A36" s="147" t="s">
        <v>56</v>
      </c>
      <c r="B36" s="91"/>
      <c r="C36" s="45">
        <f>[1]SD7a!C36+[1]SD7b!C36++[1]SD7e!C36</f>
        <v>0</v>
      </c>
      <c r="D36" s="44">
        <f>[1]SD7a!D36+[1]SD7b!D36++[1]SD7e!D36</f>
        <v>0</v>
      </c>
      <c r="E36" s="149">
        <f>[1]SD7a!E36+[1]SD7b!E36++[1]SD7e!E36</f>
        <v>0</v>
      </c>
      <c r="F36" s="140">
        <f>[1]SD7a!F36+[1]SD7b!F36++[1]SD7e!F36</f>
        <v>0</v>
      </c>
      <c r="G36" s="44">
        <f>[1]SD7a!G36+[1]SD7b!G36++[1]SD7e!G36</f>
        <v>0</v>
      </c>
      <c r="H36" s="141">
        <f>[1]SD7a!H36+[1]SD7b!H36++[1]SD7e!H36</f>
        <v>0</v>
      </c>
      <c r="I36" s="140">
        <f>[1]SD7a!I36+[1]SD7b!I36++[1]SD7e!I36</f>
        <v>0</v>
      </c>
      <c r="J36" s="44">
        <f>[1]SD7a!J36+[1]SD7b!J36++[1]SD7e!J36</f>
        <v>0</v>
      </c>
      <c r="K36" s="141">
        <f>[1]SD7a!K36+[1]SD7b!K36++[1]SD7e!K36</f>
        <v>0</v>
      </c>
      <c r="L36" s="148"/>
    </row>
    <row r="37" spans="1:12" ht="13.35" customHeight="1" x14ac:dyDescent="0.25">
      <c r="A37" s="142" t="s">
        <v>80</v>
      </c>
      <c r="B37" s="91"/>
      <c r="C37" s="44">
        <f t="shared" ref="C37:K37" si="5">SUM(C38:C43)</f>
        <v>0</v>
      </c>
      <c r="D37" s="44">
        <f t="shared" si="5"/>
        <v>0</v>
      </c>
      <c r="E37" s="149">
        <f t="shared" si="5"/>
        <v>0</v>
      </c>
      <c r="F37" s="140">
        <f t="shared" si="5"/>
        <v>0</v>
      </c>
      <c r="G37" s="44">
        <f t="shared" si="5"/>
        <v>0</v>
      </c>
      <c r="H37" s="141">
        <f t="shared" si="5"/>
        <v>0</v>
      </c>
      <c r="I37" s="150">
        <f t="shared" si="5"/>
        <v>0</v>
      </c>
      <c r="J37" s="44">
        <f t="shared" si="5"/>
        <v>0</v>
      </c>
      <c r="K37" s="141">
        <f t="shared" si="5"/>
        <v>0</v>
      </c>
      <c r="L37" s="148"/>
    </row>
    <row r="38" spans="1:12" ht="13.35" customHeight="1" x14ac:dyDescent="0.25">
      <c r="A38" s="147" t="s">
        <v>81</v>
      </c>
      <c r="B38" s="91"/>
      <c r="C38" s="45">
        <f>[1]SD7a!C38+[1]SD7b!C38++[1]SD7e!C38</f>
        <v>0</v>
      </c>
      <c r="D38" s="44">
        <f>[1]SD7a!D38+[1]SD7b!D38++[1]SD7e!D38</f>
        <v>0</v>
      </c>
      <c r="E38" s="149">
        <f>[1]SD7a!E38+[1]SD7b!E38++[1]SD7e!E38</f>
        <v>0</v>
      </c>
      <c r="F38" s="140">
        <f>[1]SD7a!F38+[1]SD7b!F38++[1]SD7e!F38</f>
        <v>0</v>
      </c>
      <c r="G38" s="44">
        <f>[1]SD7a!G38+[1]SD7b!G38++[1]SD7e!G38</f>
        <v>0</v>
      </c>
      <c r="H38" s="141">
        <f>[1]SD7a!H38+[1]SD7b!H38++[1]SD7e!H38</f>
        <v>0</v>
      </c>
      <c r="I38" s="140">
        <f>[1]SD7a!I38+[1]SD7b!I38++[1]SD7e!I38</f>
        <v>0</v>
      </c>
      <c r="J38" s="44">
        <f>[1]SD7a!J38+[1]SD7b!J38++[1]SD7e!J38</f>
        <v>0</v>
      </c>
      <c r="K38" s="141">
        <f>[1]SD7a!K38+[1]SD7b!K38++[1]SD7e!K38</f>
        <v>0</v>
      </c>
      <c r="L38" s="148"/>
    </row>
    <row r="39" spans="1:12" ht="13.35" customHeight="1" x14ac:dyDescent="0.25">
      <c r="A39" s="147" t="s">
        <v>82</v>
      </c>
      <c r="B39" s="91"/>
      <c r="C39" s="45">
        <f>[1]SD7a!C39+[1]SD7b!C39++[1]SD7e!C39</f>
        <v>0</v>
      </c>
      <c r="D39" s="44">
        <f>[1]SD7a!D39+[1]SD7b!D39++[1]SD7e!D39</f>
        <v>0</v>
      </c>
      <c r="E39" s="149">
        <f>[1]SD7a!E39+[1]SD7b!E39++[1]SD7e!E39</f>
        <v>0</v>
      </c>
      <c r="F39" s="140">
        <f>[1]SD7a!F39+[1]SD7b!F39++[1]SD7e!F39</f>
        <v>0</v>
      </c>
      <c r="G39" s="44">
        <f>[1]SD7a!G39+[1]SD7b!G39++[1]SD7e!G39</f>
        <v>0</v>
      </c>
      <c r="H39" s="141">
        <f>[1]SD7a!H39+[1]SD7b!H39++[1]SD7e!H39</f>
        <v>0</v>
      </c>
      <c r="I39" s="140">
        <f>[1]SD7a!I39+[1]SD7b!I39++[1]SD7e!I39</f>
        <v>0</v>
      </c>
      <c r="J39" s="44">
        <f>[1]SD7a!J39+[1]SD7b!J39++[1]SD7e!J39</f>
        <v>0</v>
      </c>
      <c r="K39" s="141">
        <f>[1]SD7a!K39+[1]SD7b!K39++[1]SD7e!K39</f>
        <v>0</v>
      </c>
      <c r="L39" s="148"/>
    </row>
    <row r="40" spans="1:12" ht="13.35" customHeight="1" x14ac:dyDescent="0.25">
      <c r="A40" s="147" t="s">
        <v>83</v>
      </c>
      <c r="B40" s="91"/>
      <c r="C40" s="45">
        <f>[1]SD7a!C40+[1]SD7b!C40++[1]SD7e!C40</f>
        <v>0</v>
      </c>
      <c r="D40" s="44">
        <f>[1]SD7a!D40+[1]SD7b!D40++[1]SD7e!D40</f>
        <v>0</v>
      </c>
      <c r="E40" s="149">
        <f>[1]SD7a!E40+[1]SD7b!E40++[1]SD7e!E40</f>
        <v>0</v>
      </c>
      <c r="F40" s="140">
        <f>[1]SD7a!F40+[1]SD7b!F40++[1]SD7e!F40</f>
        <v>0</v>
      </c>
      <c r="G40" s="44">
        <f>[1]SD7a!G40+[1]SD7b!G40++[1]SD7e!G40</f>
        <v>0</v>
      </c>
      <c r="H40" s="141">
        <f>[1]SD7a!H40+[1]SD7b!H40++[1]SD7e!H40</f>
        <v>0</v>
      </c>
      <c r="I40" s="140">
        <f>[1]SD7a!I40+[1]SD7b!I40++[1]SD7e!I40</f>
        <v>0</v>
      </c>
      <c r="J40" s="44">
        <f>[1]SD7a!J40+[1]SD7b!J40++[1]SD7e!J40</f>
        <v>0</v>
      </c>
      <c r="K40" s="141">
        <f>[1]SD7a!K40+[1]SD7b!K40++[1]SD7e!K40</f>
        <v>0</v>
      </c>
    </row>
    <row r="41" spans="1:12" ht="13.35" customHeight="1" x14ac:dyDescent="0.25">
      <c r="A41" s="147" t="s">
        <v>84</v>
      </c>
      <c r="B41" s="91"/>
      <c r="C41" s="45">
        <f>[1]SD7a!C41+[1]SD7b!C41++[1]SD7e!C41</f>
        <v>0</v>
      </c>
      <c r="D41" s="44">
        <f>[1]SD7a!D41+[1]SD7b!D41++[1]SD7e!D41</f>
        <v>0</v>
      </c>
      <c r="E41" s="149">
        <f>[1]SD7a!E41+[1]SD7b!E41++[1]SD7e!E41</f>
        <v>0</v>
      </c>
      <c r="F41" s="140">
        <f>[1]SD7a!F41+[1]SD7b!F41++[1]SD7e!F41</f>
        <v>0</v>
      </c>
      <c r="G41" s="44">
        <f>[1]SD7a!G41+[1]SD7b!G41++[1]SD7e!G41</f>
        <v>0</v>
      </c>
      <c r="H41" s="141">
        <f>[1]SD7a!H41+[1]SD7b!H41++[1]SD7e!H41</f>
        <v>0</v>
      </c>
      <c r="I41" s="140">
        <f>[1]SD7a!I41+[1]SD7b!I41++[1]SD7e!I41</f>
        <v>0</v>
      </c>
      <c r="J41" s="44">
        <f>[1]SD7a!J41+[1]SD7b!J41++[1]SD7e!J41</f>
        <v>0</v>
      </c>
      <c r="K41" s="141">
        <f>[1]SD7a!K41+[1]SD7b!K41++[1]SD7e!K41</f>
        <v>0</v>
      </c>
      <c r="L41" s="148"/>
    </row>
    <row r="42" spans="1:12" ht="13.35" customHeight="1" x14ac:dyDescent="0.25">
      <c r="A42" s="147" t="s">
        <v>85</v>
      </c>
      <c r="B42" s="91"/>
      <c r="C42" s="45">
        <f>[1]SD7a!C42+[1]SD7b!C42++[1]SD7e!C42</f>
        <v>0</v>
      </c>
      <c r="D42" s="44">
        <f>[1]SD7a!D42+[1]SD7b!D42++[1]SD7e!D42</f>
        <v>0</v>
      </c>
      <c r="E42" s="149">
        <f>[1]SD7a!E42+[1]SD7b!E42++[1]SD7e!E42</f>
        <v>0</v>
      </c>
      <c r="F42" s="140">
        <f>[1]SD7a!F42+[1]SD7b!F42++[1]SD7e!F42</f>
        <v>0</v>
      </c>
      <c r="G42" s="44">
        <f>[1]SD7a!G42+[1]SD7b!G42++[1]SD7e!G42</f>
        <v>0</v>
      </c>
      <c r="H42" s="141">
        <f>[1]SD7a!H42+[1]SD7b!H42++[1]SD7e!H42</f>
        <v>0</v>
      </c>
      <c r="I42" s="140">
        <f>[1]SD7a!I42+[1]SD7b!I42++[1]SD7e!I42</f>
        <v>0</v>
      </c>
      <c r="J42" s="44">
        <f>[1]SD7a!J42+[1]SD7b!J42++[1]SD7e!J42</f>
        <v>0</v>
      </c>
      <c r="K42" s="141">
        <f>[1]SD7a!K42+[1]SD7b!K42++[1]SD7e!K42</f>
        <v>0</v>
      </c>
    </row>
    <row r="43" spans="1:12" ht="13.35" customHeight="1" x14ac:dyDescent="0.25">
      <c r="A43" s="147" t="s">
        <v>56</v>
      </c>
      <c r="B43" s="91"/>
      <c r="C43" s="45">
        <f>[1]SD7a!C43+[1]SD7b!C43++[1]SD7e!C43</f>
        <v>0</v>
      </c>
      <c r="D43" s="44">
        <f>[1]SD7a!D43+[1]SD7b!D43++[1]SD7e!D43</f>
        <v>0</v>
      </c>
      <c r="E43" s="149">
        <f>[1]SD7a!E43+[1]SD7b!E43++[1]SD7e!E43</f>
        <v>0</v>
      </c>
      <c r="F43" s="140">
        <f>[1]SD7a!F43+[1]SD7b!F43++[1]SD7e!F43</f>
        <v>0</v>
      </c>
      <c r="G43" s="44">
        <f>[1]SD7a!G43+[1]SD7b!G43++[1]SD7e!G43</f>
        <v>0</v>
      </c>
      <c r="H43" s="141">
        <f>[1]SD7a!H43+[1]SD7b!H43++[1]SD7e!H43</f>
        <v>0</v>
      </c>
      <c r="I43" s="140">
        <f>[1]SD7a!I43+[1]SD7b!I43++[1]SD7e!I43</f>
        <v>0</v>
      </c>
      <c r="J43" s="44">
        <f>[1]SD7a!J43+[1]SD7b!J43++[1]SD7e!J43</f>
        <v>0</v>
      </c>
      <c r="K43" s="141">
        <f>[1]SD7a!K43+[1]SD7b!K43++[1]SD7e!K43</f>
        <v>0</v>
      </c>
    </row>
    <row r="44" spans="1:12" ht="13.35" customHeight="1" x14ac:dyDescent="0.25">
      <c r="A44" s="142" t="s">
        <v>86</v>
      </c>
      <c r="B44" s="91"/>
      <c r="C44" s="44">
        <f t="shared" ref="C44:K44" si="6">SUM(C45:C51)</f>
        <v>0</v>
      </c>
      <c r="D44" s="44">
        <f t="shared" si="6"/>
        <v>0</v>
      </c>
      <c r="E44" s="149">
        <f t="shared" si="6"/>
        <v>0</v>
      </c>
      <c r="F44" s="140">
        <f t="shared" si="6"/>
        <v>0</v>
      </c>
      <c r="G44" s="44">
        <f t="shared" si="6"/>
        <v>0</v>
      </c>
      <c r="H44" s="141">
        <f t="shared" si="6"/>
        <v>0</v>
      </c>
      <c r="I44" s="150">
        <f t="shared" si="6"/>
        <v>0</v>
      </c>
      <c r="J44" s="44">
        <f t="shared" si="6"/>
        <v>0</v>
      </c>
      <c r="K44" s="141">
        <f t="shared" si="6"/>
        <v>0</v>
      </c>
    </row>
    <row r="45" spans="1:12" ht="13.35" customHeight="1" x14ac:dyDescent="0.25">
      <c r="A45" s="147" t="s">
        <v>87</v>
      </c>
      <c r="B45" s="91"/>
      <c r="C45" s="45">
        <f>[1]SD7a!C45+[1]SD7b!C45++[1]SD7e!C45</f>
        <v>0</v>
      </c>
      <c r="D45" s="44">
        <f>[1]SD7a!D45+[1]SD7b!D45++[1]SD7e!D45</f>
        <v>0</v>
      </c>
      <c r="E45" s="149">
        <f>[1]SD7a!E45+[1]SD7b!E45++[1]SD7e!E45</f>
        <v>0</v>
      </c>
      <c r="F45" s="140">
        <f>[1]SD7a!F45+[1]SD7b!F45++[1]SD7e!F45</f>
        <v>0</v>
      </c>
      <c r="G45" s="44">
        <f>[1]SD7a!G45+[1]SD7b!G45++[1]SD7e!G45</f>
        <v>0</v>
      </c>
      <c r="H45" s="141">
        <f>[1]SD7a!H45+[1]SD7b!H45++[1]SD7e!H45</f>
        <v>0</v>
      </c>
      <c r="I45" s="140">
        <f>[1]SD7a!I45+[1]SD7b!I45++[1]SD7e!I45</f>
        <v>0</v>
      </c>
      <c r="J45" s="44">
        <f>[1]SD7a!J45+[1]SD7b!J45++[1]SD7e!J45</f>
        <v>0</v>
      </c>
      <c r="K45" s="141">
        <f>[1]SD7a!K45+[1]SD7b!K45++[1]SD7e!K45</f>
        <v>0</v>
      </c>
    </row>
    <row r="46" spans="1:12" ht="13.35" customHeight="1" x14ac:dyDescent="0.25">
      <c r="A46" s="147" t="s">
        <v>88</v>
      </c>
      <c r="B46" s="91"/>
      <c r="C46" s="45">
        <f>[1]SD7a!C46+[1]SD7b!C46++[1]SD7e!C46</f>
        <v>0</v>
      </c>
      <c r="D46" s="44">
        <f>[1]SD7a!D46+[1]SD7b!D46++[1]SD7e!D46</f>
        <v>0</v>
      </c>
      <c r="E46" s="149">
        <f>[1]SD7a!E46+[1]SD7b!E46++[1]SD7e!E46</f>
        <v>0</v>
      </c>
      <c r="F46" s="140">
        <f>[1]SD7a!F46+[1]SD7b!F46++[1]SD7e!F46</f>
        <v>0</v>
      </c>
      <c r="G46" s="44">
        <f>[1]SD7a!G46+[1]SD7b!G46++[1]SD7e!G46</f>
        <v>0</v>
      </c>
      <c r="H46" s="141">
        <f>[1]SD7a!H46+[1]SD7b!H46++[1]SD7e!H46</f>
        <v>0</v>
      </c>
      <c r="I46" s="140">
        <f>[1]SD7a!I46+[1]SD7b!I46++[1]SD7e!I46</f>
        <v>0</v>
      </c>
      <c r="J46" s="44">
        <f>[1]SD7a!J46+[1]SD7b!J46++[1]SD7e!J46</f>
        <v>0</v>
      </c>
      <c r="K46" s="141">
        <f>[1]SD7a!K46+[1]SD7b!K46++[1]SD7e!K46</f>
        <v>0</v>
      </c>
    </row>
    <row r="47" spans="1:12" ht="13.35" customHeight="1" x14ac:dyDescent="0.25">
      <c r="A47" s="147" t="s">
        <v>89</v>
      </c>
      <c r="B47" s="91"/>
      <c r="C47" s="45">
        <f>[1]SD7a!C47+[1]SD7b!C47++[1]SD7e!C47</f>
        <v>0</v>
      </c>
      <c r="D47" s="44">
        <f>[1]SD7a!D47+[1]SD7b!D47++[1]SD7e!D47</f>
        <v>0</v>
      </c>
      <c r="E47" s="149">
        <f>[1]SD7a!E47+[1]SD7b!E47++[1]SD7e!E47</f>
        <v>0</v>
      </c>
      <c r="F47" s="140">
        <f>[1]SD7a!F47+[1]SD7b!F47++[1]SD7e!F47</f>
        <v>0</v>
      </c>
      <c r="G47" s="44">
        <f>[1]SD7a!G47+[1]SD7b!G47++[1]SD7e!G47</f>
        <v>0</v>
      </c>
      <c r="H47" s="141">
        <f>[1]SD7a!H47+[1]SD7b!H47++[1]SD7e!H47</f>
        <v>0</v>
      </c>
      <c r="I47" s="140">
        <f>[1]SD7a!I47+[1]SD7b!I47++[1]SD7e!I47</f>
        <v>0</v>
      </c>
      <c r="J47" s="44">
        <f>[1]SD7a!J47+[1]SD7b!J47++[1]SD7e!J47</f>
        <v>0</v>
      </c>
      <c r="K47" s="141">
        <f>[1]SD7a!K47+[1]SD7b!K47++[1]SD7e!K47</f>
        <v>0</v>
      </c>
    </row>
    <row r="48" spans="1:12" ht="13.35" customHeight="1" x14ac:dyDescent="0.25">
      <c r="A48" s="147" t="s">
        <v>90</v>
      </c>
      <c r="B48" s="91"/>
      <c r="C48" s="45">
        <f>[1]SD7a!C48+[1]SD7b!C48++[1]SD7e!C48</f>
        <v>0</v>
      </c>
      <c r="D48" s="44">
        <f>[1]SD7a!D48+[1]SD7b!D48++[1]SD7e!D48</f>
        <v>0</v>
      </c>
      <c r="E48" s="149">
        <f>[1]SD7a!E48+[1]SD7b!E48++[1]SD7e!E48</f>
        <v>0</v>
      </c>
      <c r="F48" s="140">
        <f>[1]SD7a!F48+[1]SD7b!F48++[1]SD7e!F48</f>
        <v>0</v>
      </c>
      <c r="G48" s="44">
        <f>[1]SD7a!G48+[1]SD7b!G48++[1]SD7e!G48</f>
        <v>0</v>
      </c>
      <c r="H48" s="141">
        <f>[1]SD7a!H48+[1]SD7b!H48++[1]SD7e!H48</f>
        <v>0</v>
      </c>
      <c r="I48" s="140">
        <f>[1]SD7a!I48+[1]SD7b!I48++[1]SD7e!I48</f>
        <v>0</v>
      </c>
      <c r="J48" s="44">
        <f>[1]SD7a!J48+[1]SD7b!J48++[1]SD7e!J48</f>
        <v>0</v>
      </c>
      <c r="K48" s="141">
        <f>[1]SD7a!K48+[1]SD7b!K48++[1]SD7e!K48</f>
        <v>0</v>
      </c>
      <c r="L48" s="148"/>
    </row>
    <row r="49" spans="1:12" ht="13.35" customHeight="1" x14ac:dyDescent="0.25">
      <c r="A49" s="147" t="s">
        <v>91</v>
      </c>
      <c r="B49" s="91"/>
      <c r="C49" s="45">
        <f>[1]SD7a!C49+[1]SD7b!C49++[1]SD7e!C49</f>
        <v>0</v>
      </c>
      <c r="D49" s="44">
        <f>[1]SD7a!D49+[1]SD7b!D49++[1]SD7e!D49</f>
        <v>0</v>
      </c>
      <c r="E49" s="149">
        <f>[1]SD7a!E49+[1]SD7b!E49++[1]SD7e!E49</f>
        <v>0</v>
      </c>
      <c r="F49" s="140">
        <f>[1]SD7a!F49+[1]SD7b!F49++[1]SD7e!F49</f>
        <v>0</v>
      </c>
      <c r="G49" s="44">
        <f>[1]SD7a!G49+[1]SD7b!G49++[1]SD7e!G49</f>
        <v>0</v>
      </c>
      <c r="H49" s="141">
        <f>[1]SD7a!H49+[1]SD7b!H49++[1]SD7e!H49</f>
        <v>0</v>
      </c>
      <c r="I49" s="140">
        <f>[1]SD7a!I49+[1]SD7b!I49++[1]SD7e!I49</f>
        <v>0</v>
      </c>
      <c r="J49" s="44">
        <f>[1]SD7a!J49+[1]SD7b!J49++[1]SD7e!J49</f>
        <v>0</v>
      </c>
      <c r="K49" s="141">
        <f>[1]SD7a!K49+[1]SD7b!K49++[1]SD7e!K49</f>
        <v>0</v>
      </c>
    </row>
    <row r="50" spans="1:12" ht="13.35" customHeight="1" x14ac:dyDescent="0.25">
      <c r="A50" s="147" t="s">
        <v>92</v>
      </c>
      <c r="B50" s="91"/>
      <c r="C50" s="45">
        <f>[1]SD7a!C50+[1]SD7b!C50++[1]SD7e!C50</f>
        <v>0</v>
      </c>
      <c r="D50" s="44">
        <f>[1]SD7a!D50+[1]SD7b!D50++[1]SD7e!D50</f>
        <v>0</v>
      </c>
      <c r="E50" s="149">
        <f>[1]SD7a!E50+[1]SD7b!E50++[1]SD7e!E50</f>
        <v>0</v>
      </c>
      <c r="F50" s="140">
        <f>[1]SD7a!F50+[1]SD7b!F50++[1]SD7e!F50</f>
        <v>0</v>
      </c>
      <c r="G50" s="44">
        <f>[1]SD7a!G50+[1]SD7b!G50++[1]SD7e!G50</f>
        <v>0</v>
      </c>
      <c r="H50" s="141">
        <f>[1]SD7a!H50+[1]SD7b!H50++[1]SD7e!H50</f>
        <v>0</v>
      </c>
      <c r="I50" s="140">
        <f>[1]SD7a!I50+[1]SD7b!I50++[1]SD7e!I50</f>
        <v>0</v>
      </c>
      <c r="J50" s="44">
        <f>[1]SD7a!J50+[1]SD7b!J50++[1]SD7e!J50</f>
        <v>0</v>
      </c>
      <c r="K50" s="141">
        <f>[1]SD7a!K50+[1]SD7b!K50++[1]SD7e!K50</f>
        <v>0</v>
      </c>
    </row>
    <row r="51" spans="1:12" ht="13.35" customHeight="1" x14ac:dyDescent="0.25">
      <c r="A51" s="147" t="s">
        <v>56</v>
      </c>
      <c r="B51" s="91"/>
      <c r="C51" s="45">
        <f>[1]SD7a!C51+[1]SD7b!C51++[1]SD7e!C51</f>
        <v>0</v>
      </c>
      <c r="D51" s="44">
        <f>[1]SD7a!D51+[1]SD7b!D51++[1]SD7e!D51</f>
        <v>0</v>
      </c>
      <c r="E51" s="149">
        <f>[1]SD7a!E51+[1]SD7b!E51++[1]SD7e!E51</f>
        <v>0</v>
      </c>
      <c r="F51" s="140">
        <f>[1]SD7a!F51+[1]SD7b!F51++[1]SD7e!F51</f>
        <v>0</v>
      </c>
      <c r="G51" s="44">
        <f>[1]SD7a!G51+[1]SD7b!G51++[1]SD7e!G51</f>
        <v>0</v>
      </c>
      <c r="H51" s="141">
        <f>[1]SD7a!H51+[1]SD7b!H51++[1]SD7e!H51</f>
        <v>0</v>
      </c>
      <c r="I51" s="140">
        <f>[1]SD7a!I51+[1]SD7b!I51++[1]SD7e!I51</f>
        <v>0</v>
      </c>
      <c r="J51" s="44">
        <f>[1]SD7a!J51+[1]SD7b!J51++[1]SD7e!J51</f>
        <v>0</v>
      </c>
      <c r="K51" s="141">
        <f>[1]SD7a!K51+[1]SD7b!K51++[1]SD7e!K51</f>
        <v>0</v>
      </c>
    </row>
    <row r="52" spans="1:12" ht="13.35" customHeight="1" x14ac:dyDescent="0.25">
      <c r="A52" s="142" t="s">
        <v>93</v>
      </c>
      <c r="B52" s="91"/>
      <c r="C52" s="44">
        <f t="shared" ref="C52:K52" si="7">SUM(C53:C61)</f>
        <v>0</v>
      </c>
      <c r="D52" s="44">
        <f t="shared" si="7"/>
        <v>0</v>
      </c>
      <c r="E52" s="149">
        <f t="shared" si="7"/>
        <v>0</v>
      </c>
      <c r="F52" s="140">
        <f t="shared" si="7"/>
        <v>0</v>
      </c>
      <c r="G52" s="44">
        <f t="shared" si="7"/>
        <v>0</v>
      </c>
      <c r="H52" s="141">
        <f t="shared" si="7"/>
        <v>0</v>
      </c>
      <c r="I52" s="150">
        <f t="shared" si="7"/>
        <v>0</v>
      </c>
      <c r="J52" s="44">
        <f t="shared" si="7"/>
        <v>0</v>
      </c>
      <c r="K52" s="141">
        <f t="shared" si="7"/>
        <v>0</v>
      </c>
      <c r="L52" s="148"/>
    </row>
    <row r="53" spans="1:12" ht="13.35" customHeight="1" x14ac:dyDescent="0.25">
      <c r="A53" s="147" t="s">
        <v>94</v>
      </c>
      <c r="B53" s="91"/>
      <c r="C53" s="45">
        <f>[1]SD7a!C53+[1]SD7b!C53++[1]SD7e!C53</f>
        <v>0</v>
      </c>
      <c r="D53" s="44">
        <f>[1]SD7a!D53+[1]SD7b!D53++[1]SD7e!D53</f>
        <v>0</v>
      </c>
      <c r="E53" s="149">
        <f>[1]SD7a!E53+[1]SD7b!E53++[1]SD7e!E53</f>
        <v>0</v>
      </c>
      <c r="F53" s="140">
        <f>[1]SD7a!F53+[1]SD7b!F53++[1]SD7e!F53</f>
        <v>0</v>
      </c>
      <c r="G53" s="44">
        <f>[1]SD7a!G53+[1]SD7b!G53++[1]SD7e!G53</f>
        <v>0</v>
      </c>
      <c r="H53" s="141">
        <f>[1]SD7a!H53+[1]SD7b!H53++[1]SD7e!H53</f>
        <v>0</v>
      </c>
      <c r="I53" s="140">
        <f>[1]SD7a!I53+[1]SD7b!I53++[1]SD7e!I53</f>
        <v>0</v>
      </c>
      <c r="J53" s="44">
        <f>[1]SD7a!J53+[1]SD7b!J53++[1]SD7e!J53</f>
        <v>0</v>
      </c>
      <c r="K53" s="141">
        <f>[1]SD7a!K53+[1]SD7b!K53++[1]SD7e!K53</f>
        <v>0</v>
      </c>
    </row>
    <row r="54" spans="1:12" ht="13.35" customHeight="1" x14ac:dyDescent="0.25">
      <c r="A54" s="147" t="s">
        <v>95</v>
      </c>
      <c r="B54" s="91"/>
      <c r="C54" s="45">
        <f>[1]SD7a!C54+[1]SD7b!C54++[1]SD7e!C54</f>
        <v>0</v>
      </c>
      <c r="D54" s="44">
        <f>[1]SD7a!D54+[1]SD7b!D54++[1]SD7e!D54</f>
        <v>0</v>
      </c>
      <c r="E54" s="149">
        <f>[1]SD7a!E54+[1]SD7b!E54++[1]SD7e!E54</f>
        <v>0</v>
      </c>
      <c r="F54" s="140">
        <f>[1]SD7a!F54+[1]SD7b!F54++[1]SD7e!F54</f>
        <v>0</v>
      </c>
      <c r="G54" s="44">
        <f>[1]SD7a!G54+[1]SD7b!G54++[1]SD7e!G54</f>
        <v>0</v>
      </c>
      <c r="H54" s="141">
        <f>[1]SD7a!H54+[1]SD7b!H54++[1]SD7e!H54</f>
        <v>0</v>
      </c>
      <c r="I54" s="140">
        <f>[1]SD7a!I54+[1]SD7b!I54++[1]SD7e!I54</f>
        <v>0</v>
      </c>
      <c r="J54" s="44">
        <f>[1]SD7a!J54+[1]SD7b!J54++[1]SD7e!J54</f>
        <v>0</v>
      </c>
      <c r="K54" s="141">
        <f>[1]SD7a!K54+[1]SD7b!K54++[1]SD7e!K54</f>
        <v>0</v>
      </c>
      <c r="L54" s="148"/>
    </row>
    <row r="55" spans="1:12" ht="13.35" customHeight="1" x14ac:dyDescent="0.25">
      <c r="A55" s="147" t="s">
        <v>96</v>
      </c>
      <c r="B55" s="91"/>
      <c r="C55" s="45">
        <f>[1]SD7a!C55+[1]SD7b!C55++[1]SD7e!C55</f>
        <v>0</v>
      </c>
      <c r="D55" s="44">
        <f>[1]SD7a!D55+[1]SD7b!D55++[1]SD7e!D55</f>
        <v>0</v>
      </c>
      <c r="E55" s="149">
        <f>[1]SD7a!E55+[1]SD7b!E55++[1]SD7e!E55</f>
        <v>0</v>
      </c>
      <c r="F55" s="140">
        <f>[1]SD7a!F55+[1]SD7b!F55++[1]SD7e!F55</f>
        <v>0</v>
      </c>
      <c r="G55" s="44">
        <f>[1]SD7a!G55+[1]SD7b!G55++[1]SD7e!G55</f>
        <v>0</v>
      </c>
      <c r="H55" s="141">
        <f>[1]SD7a!H55+[1]SD7b!H55++[1]SD7e!H55</f>
        <v>0</v>
      </c>
      <c r="I55" s="140">
        <f>[1]SD7a!I55+[1]SD7b!I55++[1]SD7e!I55</f>
        <v>0</v>
      </c>
      <c r="J55" s="44">
        <f>[1]SD7a!J55+[1]SD7b!J55++[1]SD7e!J55</f>
        <v>0</v>
      </c>
      <c r="K55" s="141">
        <f>[1]SD7a!K55+[1]SD7b!K55++[1]SD7e!K55</f>
        <v>0</v>
      </c>
      <c r="L55" s="148"/>
    </row>
    <row r="56" spans="1:12" ht="13.35" customHeight="1" x14ac:dyDescent="0.25">
      <c r="A56" s="147" t="s">
        <v>58</v>
      </c>
      <c r="B56" s="91"/>
      <c r="C56" s="45">
        <f>[1]SD7a!C56+[1]SD7b!C56++[1]SD7e!C56</f>
        <v>0</v>
      </c>
      <c r="D56" s="44">
        <f>[1]SD7a!D56+[1]SD7b!D56++[1]SD7e!D56</f>
        <v>0</v>
      </c>
      <c r="E56" s="149">
        <f>[1]SD7a!E56+[1]SD7b!E56++[1]SD7e!E56</f>
        <v>0</v>
      </c>
      <c r="F56" s="140">
        <f>[1]SD7a!F56+[1]SD7b!F56++[1]SD7e!F56</f>
        <v>0</v>
      </c>
      <c r="G56" s="44">
        <f>[1]SD7a!G56+[1]SD7b!G56++[1]SD7e!G56</f>
        <v>0</v>
      </c>
      <c r="H56" s="141">
        <f>[1]SD7a!H56+[1]SD7b!H56++[1]SD7e!H56</f>
        <v>0</v>
      </c>
      <c r="I56" s="140">
        <f>[1]SD7a!I56+[1]SD7b!I56++[1]SD7e!I56</f>
        <v>0</v>
      </c>
      <c r="J56" s="44">
        <f>[1]SD7a!J56+[1]SD7b!J56++[1]SD7e!J56</f>
        <v>0</v>
      </c>
      <c r="K56" s="141">
        <f>[1]SD7a!K56+[1]SD7b!K56++[1]SD7e!K56</f>
        <v>0</v>
      </c>
      <c r="L56" s="148"/>
    </row>
    <row r="57" spans="1:12" ht="13.35" customHeight="1" x14ac:dyDescent="0.25">
      <c r="A57" s="147" t="s">
        <v>59</v>
      </c>
      <c r="B57" s="91"/>
      <c r="C57" s="45">
        <f>[1]SD7a!C57+[1]SD7b!C57++[1]SD7e!C57</f>
        <v>0</v>
      </c>
      <c r="D57" s="44">
        <f>[1]SD7a!D57+[1]SD7b!D57++[1]SD7e!D57</f>
        <v>0</v>
      </c>
      <c r="E57" s="149">
        <f>[1]SD7a!E57+[1]SD7b!E57++[1]SD7e!E57</f>
        <v>0</v>
      </c>
      <c r="F57" s="140">
        <f>[1]SD7a!F57+[1]SD7b!F57++[1]SD7e!F57</f>
        <v>0</v>
      </c>
      <c r="G57" s="44">
        <f>[1]SD7a!G57+[1]SD7b!G57++[1]SD7e!G57</f>
        <v>0</v>
      </c>
      <c r="H57" s="141">
        <f>[1]SD7a!H57+[1]SD7b!H57++[1]SD7e!H57</f>
        <v>0</v>
      </c>
      <c r="I57" s="140">
        <f>[1]SD7a!I57+[1]SD7b!I57++[1]SD7e!I57</f>
        <v>0</v>
      </c>
      <c r="J57" s="44">
        <f>[1]SD7a!J57+[1]SD7b!J57++[1]SD7e!J57</f>
        <v>0</v>
      </c>
      <c r="K57" s="141">
        <f>[1]SD7a!K57+[1]SD7b!K57++[1]SD7e!K57</f>
        <v>0</v>
      </c>
      <c r="L57" s="148"/>
    </row>
    <row r="58" spans="1:12" ht="13.35" customHeight="1" x14ac:dyDescent="0.25">
      <c r="A58" s="147" t="s">
        <v>60</v>
      </c>
      <c r="B58" s="91"/>
      <c r="C58" s="45">
        <f>[1]SD7a!C58+[1]SD7b!C58++[1]SD7e!C58</f>
        <v>0</v>
      </c>
      <c r="D58" s="44">
        <f>[1]SD7a!D58+[1]SD7b!D58++[1]SD7e!D58</f>
        <v>0</v>
      </c>
      <c r="E58" s="149">
        <f>[1]SD7a!E58+[1]SD7b!E58++[1]SD7e!E58</f>
        <v>0</v>
      </c>
      <c r="F58" s="140">
        <f>[1]SD7a!F58+[1]SD7b!F58++[1]SD7e!F58</f>
        <v>0</v>
      </c>
      <c r="G58" s="44">
        <f>[1]SD7a!G58+[1]SD7b!G58++[1]SD7e!G58</f>
        <v>0</v>
      </c>
      <c r="H58" s="141">
        <f>[1]SD7a!H58+[1]SD7b!H58++[1]SD7e!H58</f>
        <v>0</v>
      </c>
      <c r="I58" s="140">
        <f>[1]SD7a!I58+[1]SD7b!I58++[1]SD7e!I58</f>
        <v>0</v>
      </c>
      <c r="J58" s="44">
        <f>[1]SD7a!J58+[1]SD7b!J58++[1]SD7e!J58</f>
        <v>0</v>
      </c>
      <c r="K58" s="141">
        <f>[1]SD7a!K58+[1]SD7b!K58++[1]SD7e!K58</f>
        <v>0</v>
      </c>
    </row>
    <row r="59" spans="1:12" ht="13.35" customHeight="1" x14ac:dyDescent="0.25">
      <c r="A59" s="147" t="s">
        <v>66</v>
      </c>
      <c r="B59" s="91"/>
      <c r="C59" s="45">
        <f>[1]SD7a!C59+[1]SD7b!C59++[1]SD7e!C59</f>
        <v>0</v>
      </c>
      <c r="D59" s="44">
        <f>[1]SD7a!D59+[1]SD7b!D59++[1]SD7e!D59</f>
        <v>0</v>
      </c>
      <c r="E59" s="149">
        <f>[1]SD7a!E59+[1]SD7b!E59++[1]SD7e!E59</f>
        <v>0</v>
      </c>
      <c r="F59" s="140">
        <f>[1]SD7a!F59+[1]SD7b!F59++[1]SD7e!F59</f>
        <v>0</v>
      </c>
      <c r="G59" s="44">
        <f>[1]SD7a!G59+[1]SD7b!G59++[1]SD7e!G59</f>
        <v>0</v>
      </c>
      <c r="H59" s="141">
        <f>[1]SD7a!H59+[1]SD7b!H59++[1]SD7e!H59</f>
        <v>0</v>
      </c>
      <c r="I59" s="140">
        <f>[1]SD7a!I59+[1]SD7b!I59++[1]SD7e!I59</f>
        <v>0</v>
      </c>
      <c r="J59" s="44">
        <f>[1]SD7a!J59+[1]SD7b!J59++[1]SD7e!J59</f>
        <v>0</v>
      </c>
      <c r="K59" s="141">
        <f>[1]SD7a!K59+[1]SD7b!K59++[1]SD7e!K59</f>
        <v>0</v>
      </c>
      <c r="L59" s="148"/>
    </row>
    <row r="60" spans="1:12" ht="13.35" customHeight="1" x14ac:dyDescent="0.25">
      <c r="A60" s="147" t="s">
        <v>69</v>
      </c>
      <c r="B60" s="91"/>
      <c r="C60" s="45">
        <f>[1]SD7a!C60+[1]SD7b!C60++[1]SD7e!C60</f>
        <v>0</v>
      </c>
      <c r="D60" s="44">
        <f>[1]SD7a!D60+[1]SD7b!D60++[1]SD7e!D60</f>
        <v>0</v>
      </c>
      <c r="E60" s="149">
        <f>[1]SD7a!E60+[1]SD7b!E60++[1]SD7e!E60</f>
        <v>0</v>
      </c>
      <c r="F60" s="140">
        <f>[1]SD7a!F60+[1]SD7b!F60++[1]SD7e!F60</f>
        <v>0</v>
      </c>
      <c r="G60" s="44">
        <f>[1]SD7a!G60+[1]SD7b!G60++[1]SD7e!G60</f>
        <v>0</v>
      </c>
      <c r="H60" s="141">
        <f>[1]SD7a!H60+[1]SD7b!H60++[1]SD7e!H60</f>
        <v>0</v>
      </c>
      <c r="I60" s="140">
        <f>[1]SD7a!I60+[1]SD7b!I60++[1]SD7e!I60</f>
        <v>0</v>
      </c>
      <c r="J60" s="44">
        <f>[1]SD7a!J60+[1]SD7b!J60++[1]SD7e!J60</f>
        <v>0</v>
      </c>
      <c r="K60" s="141">
        <f>[1]SD7a!K60+[1]SD7b!K60++[1]SD7e!K60</f>
        <v>0</v>
      </c>
      <c r="L60" s="148"/>
    </row>
    <row r="61" spans="1:12" ht="13.35" customHeight="1" x14ac:dyDescent="0.25">
      <c r="A61" s="147" t="s">
        <v>56</v>
      </c>
      <c r="B61" s="91"/>
      <c r="C61" s="45">
        <f>[1]SD7a!C61+[1]SD7b!C61++[1]SD7e!C61</f>
        <v>0</v>
      </c>
      <c r="D61" s="44">
        <f>[1]SD7a!D61+[1]SD7b!D61++[1]SD7e!D61</f>
        <v>0</v>
      </c>
      <c r="E61" s="149">
        <f>[1]SD7a!E61+[1]SD7b!E61++[1]SD7e!E61</f>
        <v>0</v>
      </c>
      <c r="F61" s="140">
        <f>[1]SD7a!F61+[1]SD7b!F61++[1]SD7e!F61</f>
        <v>0</v>
      </c>
      <c r="G61" s="44">
        <f>[1]SD7a!G61+[1]SD7b!G61++[1]SD7e!G61</f>
        <v>0</v>
      </c>
      <c r="H61" s="141">
        <f>[1]SD7a!H61+[1]SD7b!H61++[1]SD7e!H61</f>
        <v>0</v>
      </c>
      <c r="I61" s="140">
        <f>[1]SD7a!I61+[1]SD7b!I61++[1]SD7e!I61</f>
        <v>0</v>
      </c>
      <c r="J61" s="44">
        <f>[1]SD7a!J61+[1]SD7b!J61++[1]SD7e!J61</f>
        <v>0</v>
      </c>
      <c r="K61" s="141">
        <f>[1]SD7a!K61+[1]SD7b!K61++[1]SD7e!K61</f>
        <v>0</v>
      </c>
      <c r="L61" s="148"/>
    </row>
    <row r="62" spans="1:12" ht="13.35" customHeight="1" x14ac:dyDescent="0.25">
      <c r="A62" s="142" t="s">
        <v>97</v>
      </c>
      <c r="B62" s="91"/>
      <c r="C62" s="44">
        <f t="shared" ref="C62:K62" si="8">SUM(C63:C67)</f>
        <v>0</v>
      </c>
      <c r="D62" s="44">
        <f t="shared" si="8"/>
        <v>0</v>
      </c>
      <c r="E62" s="149">
        <f t="shared" si="8"/>
        <v>0</v>
      </c>
      <c r="F62" s="140">
        <f t="shared" si="8"/>
        <v>0</v>
      </c>
      <c r="G62" s="44">
        <f t="shared" si="8"/>
        <v>0</v>
      </c>
      <c r="H62" s="141">
        <f t="shared" si="8"/>
        <v>0</v>
      </c>
      <c r="I62" s="150">
        <f t="shared" si="8"/>
        <v>0</v>
      </c>
      <c r="J62" s="44">
        <f t="shared" si="8"/>
        <v>0</v>
      </c>
      <c r="K62" s="141">
        <f t="shared" si="8"/>
        <v>0</v>
      </c>
      <c r="L62" s="148"/>
    </row>
    <row r="63" spans="1:12" ht="13.35" customHeight="1" x14ac:dyDescent="0.25">
      <c r="A63" s="147" t="s">
        <v>98</v>
      </c>
      <c r="B63" s="91"/>
      <c r="C63" s="45">
        <f>[1]SD7a!C63+[1]SD7b!C63++[1]SD7e!C63</f>
        <v>0</v>
      </c>
      <c r="D63" s="44">
        <f>[1]SD7a!D63+[1]SD7b!D63++[1]SD7e!D63</f>
        <v>0</v>
      </c>
      <c r="E63" s="149">
        <f>[1]SD7a!E63+[1]SD7b!E63++[1]SD7e!E63</f>
        <v>0</v>
      </c>
      <c r="F63" s="140">
        <f>[1]SD7a!F63+[1]SD7b!F63++[1]SD7e!F63</f>
        <v>0</v>
      </c>
      <c r="G63" s="44">
        <f>[1]SD7a!G63+[1]SD7b!G63++[1]SD7e!G63</f>
        <v>0</v>
      </c>
      <c r="H63" s="141">
        <f>[1]SD7a!H63+[1]SD7b!H63++[1]SD7e!H63</f>
        <v>0</v>
      </c>
      <c r="I63" s="140">
        <f>[1]SD7a!I63+[1]SD7b!I63++[1]SD7e!I63</f>
        <v>0</v>
      </c>
      <c r="J63" s="44">
        <f>[1]SD7a!J63+[1]SD7b!J63++[1]SD7e!J63</f>
        <v>0</v>
      </c>
      <c r="K63" s="141">
        <f>[1]SD7a!K63+[1]SD7b!K63++[1]SD7e!K63</f>
        <v>0</v>
      </c>
      <c r="L63" s="148"/>
    </row>
    <row r="64" spans="1:12" ht="13.35" customHeight="1" x14ac:dyDescent="0.25">
      <c r="A64" s="147" t="s">
        <v>99</v>
      </c>
      <c r="B64" s="91"/>
      <c r="C64" s="45">
        <f>[1]SD7a!C64+[1]SD7b!C64++[1]SD7e!C64</f>
        <v>0</v>
      </c>
      <c r="D64" s="44">
        <f>[1]SD7a!D64+[1]SD7b!D64++[1]SD7e!D64</f>
        <v>0</v>
      </c>
      <c r="E64" s="149">
        <f>[1]SD7a!E64+[1]SD7b!E64++[1]SD7e!E64</f>
        <v>0</v>
      </c>
      <c r="F64" s="140">
        <f>[1]SD7a!F64+[1]SD7b!F64++[1]SD7e!F64</f>
        <v>0</v>
      </c>
      <c r="G64" s="44">
        <f>[1]SD7a!G64+[1]SD7b!G64++[1]SD7e!G64</f>
        <v>0</v>
      </c>
      <c r="H64" s="141">
        <f>[1]SD7a!H64+[1]SD7b!H64++[1]SD7e!H64</f>
        <v>0</v>
      </c>
      <c r="I64" s="140">
        <f>[1]SD7a!I64+[1]SD7b!I64++[1]SD7e!I64</f>
        <v>0</v>
      </c>
      <c r="J64" s="44">
        <f>[1]SD7a!J64+[1]SD7b!J64++[1]SD7e!J64</f>
        <v>0</v>
      </c>
      <c r="K64" s="141">
        <f>[1]SD7a!K64+[1]SD7b!K64++[1]SD7e!K64</f>
        <v>0</v>
      </c>
    </row>
    <row r="65" spans="1:11" ht="13.35" customHeight="1" x14ac:dyDescent="0.25">
      <c r="A65" s="147" t="s">
        <v>100</v>
      </c>
      <c r="B65" s="91"/>
      <c r="C65" s="45">
        <f>[1]SD7a!C65+[1]SD7b!C65++[1]SD7e!C65</f>
        <v>0</v>
      </c>
      <c r="D65" s="44">
        <f>[1]SD7a!D65+[1]SD7b!D65++[1]SD7e!D65</f>
        <v>0</v>
      </c>
      <c r="E65" s="149">
        <f>[1]SD7a!E65+[1]SD7b!E65++[1]SD7e!E65</f>
        <v>0</v>
      </c>
      <c r="F65" s="140">
        <f>[1]SD7a!F65+[1]SD7b!F65++[1]SD7e!F65</f>
        <v>0</v>
      </c>
      <c r="G65" s="44">
        <f>[1]SD7a!G65+[1]SD7b!G65++[1]SD7e!G65</f>
        <v>0</v>
      </c>
      <c r="H65" s="141">
        <f>[1]SD7a!H65+[1]SD7b!H65++[1]SD7e!H65</f>
        <v>0</v>
      </c>
      <c r="I65" s="140">
        <f>[1]SD7a!I65+[1]SD7b!I65++[1]SD7e!I65</f>
        <v>0</v>
      </c>
      <c r="J65" s="44">
        <f>[1]SD7a!J65+[1]SD7b!J65++[1]SD7e!J65</f>
        <v>0</v>
      </c>
      <c r="K65" s="141">
        <f>[1]SD7a!K65+[1]SD7b!K65++[1]SD7e!K65</f>
        <v>0</v>
      </c>
    </row>
    <row r="66" spans="1:11" ht="13.35" customHeight="1" x14ac:dyDescent="0.25">
      <c r="A66" s="147" t="s">
        <v>101</v>
      </c>
      <c r="B66" s="91"/>
      <c r="C66" s="45">
        <f>[1]SD7a!C66+[1]SD7b!C66++[1]SD7e!C66</f>
        <v>0</v>
      </c>
      <c r="D66" s="44">
        <f>[1]SD7a!D66+[1]SD7b!D66++[1]SD7e!D66</f>
        <v>0</v>
      </c>
      <c r="E66" s="149">
        <f>[1]SD7a!E66+[1]SD7b!E66++[1]SD7e!E66</f>
        <v>0</v>
      </c>
      <c r="F66" s="140">
        <f>[1]SD7a!F66+[1]SD7b!F66++[1]SD7e!F66</f>
        <v>0</v>
      </c>
      <c r="G66" s="44">
        <f>[1]SD7a!G66+[1]SD7b!G66++[1]SD7e!G66</f>
        <v>0</v>
      </c>
      <c r="H66" s="141">
        <f>[1]SD7a!H66+[1]SD7b!H66++[1]SD7e!H66</f>
        <v>0</v>
      </c>
      <c r="I66" s="140">
        <f>[1]SD7a!I66+[1]SD7b!I66++[1]SD7e!I66</f>
        <v>0</v>
      </c>
      <c r="J66" s="44">
        <f>[1]SD7a!J66+[1]SD7b!J66++[1]SD7e!J66</f>
        <v>0</v>
      </c>
      <c r="K66" s="141">
        <f>[1]SD7a!K66+[1]SD7b!K66++[1]SD7e!K66</f>
        <v>0</v>
      </c>
    </row>
    <row r="67" spans="1:11" ht="13.35" customHeight="1" x14ac:dyDescent="0.25">
      <c r="A67" s="147" t="s">
        <v>56</v>
      </c>
      <c r="B67" s="91"/>
      <c r="C67" s="45">
        <f>[1]SD7a!C67+[1]SD7b!C67++[1]SD7e!C67</f>
        <v>0</v>
      </c>
      <c r="D67" s="44">
        <f>[1]SD7a!D67+[1]SD7b!D67++[1]SD7e!D67</f>
        <v>0</v>
      </c>
      <c r="E67" s="149">
        <f>[1]SD7a!E67+[1]SD7b!E67++[1]SD7e!E67</f>
        <v>0</v>
      </c>
      <c r="F67" s="140">
        <f>[1]SD7a!F67+[1]SD7b!F67++[1]SD7e!F67</f>
        <v>0</v>
      </c>
      <c r="G67" s="44">
        <f>[1]SD7a!G67+[1]SD7b!G67++[1]SD7e!G67</f>
        <v>0</v>
      </c>
      <c r="H67" s="141">
        <f>[1]SD7a!H67+[1]SD7b!H67++[1]SD7e!H67</f>
        <v>0</v>
      </c>
      <c r="I67" s="140">
        <f>[1]SD7a!I67+[1]SD7b!I67++[1]SD7e!I67</f>
        <v>0</v>
      </c>
      <c r="J67" s="44">
        <f>[1]SD7a!J67+[1]SD7b!J67++[1]SD7e!J67</f>
        <v>0</v>
      </c>
      <c r="K67" s="141">
        <f>[1]SD7a!K67+[1]SD7b!K67++[1]SD7e!K67</f>
        <v>0</v>
      </c>
    </row>
    <row r="68" spans="1:11" ht="13.35" customHeight="1" x14ac:dyDescent="0.25">
      <c r="A68" s="142" t="s">
        <v>102</v>
      </c>
      <c r="B68" s="91"/>
      <c r="C68" s="44">
        <f t="shared" ref="C68:K68" si="9">SUM(C69:C72)</f>
        <v>0</v>
      </c>
      <c r="D68" s="44">
        <f t="shared" si="9"/>
        <v>0</v>
      </c>
      <c r="E68" s="44">
        <f t="shared" si="9"/>
        <v>0</v>
      </c>
      <c r="F68" s="140">
        <f t="shared" si="9"/>
        <v>0</v>
      </c>
      <c r="G68" s="44">
        <f t="shared" si="9"/>
        <v>0</v>
      </c>
      <c r="H68" s="141">
        <f t="shared" si="9"/>
        <v>0</v>
      </c>
      <c r="I68" s="150">
        <f t="shared" si="9"/>
        <v>0</v>
      </c>
      <c r="J68" s="44">
        <f t="shared" si="9"/>
        <v>0</v>
      </c>
      <c r="K68" s="141">
        <f t="shared" si="9"/>
        <v>0</v>
      </c>
    </row>
    <row r="69" spans="1:11" ht="13.35" customHeight="1" x14ac:dyDescent="0.25">
      <c r="A69" s="147" t="s">
        <v>103</v>
      </c>
      <c r="B69" s="91"/>
      <c r="C69" s="45">
        <f>[1]SD7a!C69+[1]SD7b!C69++[1]SD7e!C69</f>
        <v>0</v>
      </c>
      <c r="D69" s="44">
        <f>[1]SD7a!D69+[1]SD7b!D69++[1]SD7e!D69</f>
        <v>0</v>
      </c>
      <c r="E69" s="149">
        <f>[1]SD7a!E69+[1]SD7b!E69++[1]SD7e!E69</f>
        <v>0</v>
      </c>
      <c r="F69" s="140">
        <f>[1]SD7a!F69+[1]SD7b!F69++[1]SD7e!F69</f>
        <v>0</v>
      </c>
      <c r="G69" s="44">
        <f>[1]SD7a!G69+[1]SD7b!G69++[1]SD7e!G69</f>
        <v>0</v>
      </c>
      <c r="H69" s="141">
        <f>[1]SD7a!H69+[1]SD7b!H69++[1]SD7e!H69</f>
        <v>0</v>
      </c>
      <c r="I69" s="140">
        <f>[1]SD7a!I69+[1]SD7b!I69++[1]SD7e!I69</f>
        <v>0</v>
      </c>
      <c r="J69" s="44">
        <f>[1]SD7a!J69+[1]SD7b!J69++[1]SD7e!J69</f>
        <v>0</v>
      </c>
      <c r="K69" s="141">
        <f>[1]SD7a!K69+[1]SD7b!K69++[1]SD7e!K69</f>
        <v>0</v>
      </c>
    </row>
    <row r="70" spans="1:11" ht="13.35" customHeight="1" x14ac:dyDescent="0.25">
      <c r="A70" s="147" t="s">
        <v>104</v>
      </c>
      <c r="B70" s="91"/>
      <c r="C70" s="45">
        <f>[1]SD7a!C70+[1]SD7b!C70++[1]SD7e!C70</f>
        <v>0</v>
      </c>
      <c r="D70" s="44">
        <f>[1]SD7a!D70+[1]SD7b!D70++[1]SD7e!D70</f>
        <v>0</v>
      </c>
      <c r="E70" s="149">
        <f>[1]SD7a!E70+[1]SD7b!E70++[1]SD7e!E70</f>
        <v>0</v>
      </c>
      <c r="F70" s="140">
        <f>[1]SD7a!F70+[1]SD7b!F70++[1]SD7e!F70</f>
        <v>0</v>
      </c>
      <c r="G70" s="44">
        <f>[1]SD7a!G70+[1]SD7b!G70++[1]SD7e!G70</f>
        <v>0</v>
      </c>
      <c r="H70" s="141">
        <f>[1]SD7a!H70+[1]SD7b!H70++[1]SD7e!H70</f>
        <v>0</v>
      </c>
      <c r="I70" s="140">
        <f>[1]SD7a!I70+[1]SD7b!I70++[1]SD7e!I70</f>
        <v>0</v>
      </c>
      <c r="J70" s="44">
        <f>[1]SD7a!J70+[1]SD7b!J70++[1]SD7e!J70</f>
        <v>0</v>
      </c>
      <c r="K70" s="141">
        <f>[1]SD7a!K70+[1]SD7b!K70++[1]SD7e!K70</f>
        <v>0</v>
      </c>
    </row>
    <row r="71" spans="1:11" ht="13.35" customHeight="1" x14ac:dyDescent="0.25">
      <c r="A71" s="147" t="s">
        <v>105</v>
      </c>
      <c r="B71" s="91"/>
      <c r="C71" s="45">
        <f>[1]SD7a!C71+[1]SD7b!C71++[1]SD7e!C71</f>
        <v>0</v>
      </c>
      <c r="D71" s="44">
        <f>[1]SD7a!D71+[1]SD7b!D71++[1]SD7e!D71</f>
        <v>0</v>
      </c>
      <c r="E71" s="149">
        <f>[1]SD7a!E71+[1]SD7b!E71++[1]SD7e!E71</f>
        <v>0</v>
      </c>
      <c r="F71" s="140">
        <f>[1]SD7a!F71+[1]SD7b!F71++[1]SD7e!F71</f>
        <v>0</v>
      </c>
      <c r="G71" s="44">
        <f>[1]SD7a!G71+[1]SD7b!G71++[1]SD7e!G71</f>
        <v>0</v>
      </c>
      <c r="H71" s="141">
        <f>[1]SD7a!H71+[1]SD7b!H71++[1]SD7e!H71</f>
        <v>0</v>
      </c>
      <c r="I71" s="140">
        <f>[1]SD7a!I71+[1]SD7b!I71++[1]SD7e!I71</f>
        <v>0</v>
      </c>
      <c r="J71" s="44">
        <f>[1]SD7a!J71+[1]SD7b!J71++[1]SD7e!J71</f>
        <v>0</v>
      </c>
      <c r="K71" s="141">
        <f>[1]SD7a!K71+[1]SD7b!K71++[1]SD7e!K71</f>
        <v>0</v>
      </c>
    </row>
    <row r="72" spans="1:11" ht="13.35" customHeight="1" x14ac:dyDescent="0.25">
      <c r="A72" s="147" t="s">
        <v>56</v>
      </c>
      <c r="B72" s="91"/>
      <c r="C72" s="45">
        <f>[1]SD7a!C72+[1]SD7b!C72++[1]SD7e!C72</f>
        <v>0</v>
      </c>
      <c r="D72" s="44">
        <f>[1]SD7a!D72+[1]SD7b!D72++[1]SD7e!D72</f>
        <v>0</v>
      </c>
      <c r="E72" s="149">
        <f>[1]SD7a!E72+[1]SD7b!E72++[1]SD7e!E72</f>
        <v>0</v>
      </c>
      <c r="F72" s="140">
        <f>[1]SD7a!F72+[1]SD7b!F72++[1]SD7e!F72</f>
        <v>0</v>
      </c>
      <c r="G72" s="44">
        <f>[1]SD7a!G72+[1]SD7b!G72++[1]SD7e!G72</f>
        <v>0</v>
      </c>
      <c r="H72" s="141">
        <f>[1]SD7a!H72+[1]SD7b!H72++[1]SD7e!H72</f>
        <v>0</v>
      </c>
      <c r="I72" s="140">
        <f>[1]SD7a!I72+[1]SD7b!I72++[1]SD7e!I72</f>
        <v>0</v>
      </c>
      <c r="J72" s="44">
        <f>[1]SD7a!J72+[1]SD7b!J72++[1]SD7e!J72</f>
        <v>0</v>
      </c>
      <c r="K72" s="141">
        <f>[1]SD7a!K72+[1]SD7b!K72++[1]SD7e!K72</f>
        <v>0</v>
      </c>
    </row>
    <row r="73" spans="1:11" ht="5.0999999999999996" customHeight="1" x14ac:dyDescent="0.25">
      <c r="A73" s="109"/>
      <c r="B73" s="91"/>
      <c r="C73" s="44"/>
      <c r="D73" s="44"/>
      <c r="E73" s="47"/>
      <c r="F73" s="46"/>
      <c r="G73" s="44"/>
      <c r="H73" s="45"/>
      <c r="I73" s="46"/>
      <c r="J73" s="44"/>
      <c r="K73" s="47"/>
    </row>
    <row r="74" spans="1:11" ht="13.35" customHeight="1" x14ac:dyDescent="0.25">
      <c r="A74" s="93" t="s">
        <v>106</v>
      </c>
      <c r="B74" s="91"/>
      <c r="C74" s="114">
        <f t="shared" ref="C74:K74" si="10">C75+C98</f>
        <v>0</v>
      </c>
      <c r="D74" s="114">
        <f t="shared" si="10"/>
        <v>0</v>
      </c>
      <c r="E74" s="117">
        <f t="shared" si="10"/>
        <v>0</v>
      </c>
      <c r="F74" s="116">
        <f t="shared" si="10"/>
        <v>0</v>
      </c>
      <c r="G74" s="114">
        <f t="shared" si="10"/>
        <v>0</v>
      </c>
      <c r="H74" s="115">
        <f t="shared" si="10"/>
        <v>0</v>
      </c>
      <c r="I74" s="116">
        <f t="shared" si="10"/>
        <v>0</v>
      </c>
      <c r="J74" s="114">
        <f t="shared" si="10"/>
        <v>0</v>
      </c>
      <c r="K74" s="117">
        <f t="shared" si="10"/>
        <v>0</v>
      </c>
    </row>
    <row r="75" spans="1:11" ht="13.35" customHeight="1" x14ac:dyDescent="0.25">
      <c r="A75" s="142" t="s">
        <v>107</v>
      </c>
      <c r="B75" s="91"/>
      <c r="C75" s="110">
        <f t="shared" ref="C75:K75" si="11">SUM(C76:C97)</f>
        <v>0</v>
      </c>
      <c r="D75" s="110">
        <f t="shared" si="11"/>
        <v>0</v>
      </c>
      <c r="E75" s="143">
        <f t="shared" si="11"/>
        <v>0</v>
      </c>
      <c r="F75" s="144">
        <f t="shared" si="11"/>
        <v>0</v>
      </c>
      <c r="G75" s="110">
        <f t="shared" si="11"/>
        <v>0</v>
      </c>
      <c r="H75" s="145">
        <f t="shared" si="11"/>
        <v>0</v>
      </c>
      <c r="I75" s="144">
        <f t="shared" si="11"/>
        <v>0</v>
      </c>
      <c r="J75" s="110">
        <f t="shared" si="11"/>
        <v>0</v>
      </c>
      <c r="K75" s="145">
        <f t="shared" si="11"/>
        <v>0</v>
      </c>
    </row>
    <row r="76" spans="1:11" ht="13.35" customHeight="1" x14ac:dyDescent="0.25">
      <c r="A76" s="147" t="s">
        <v>108</v>
      </c>
      <c r="B76" s="91"/>
      <c r="C76" s="45">
        <f>[1]SD7a!C76+[1]SD7b!C76++[1]SD7e!C76</f>
        <v>0</v>
      </c>
      <c r="D76" s="44">
        <f>[1]SD7a!D76+[1]SD7b!D76++[1]SD7e!D76</f>
        <v>0</v>
      </c>
      <c r="E76" s="149">
        <f>[1]SD7a!E76+[1]SD7b!E76++[1]SD7e!E76</f>
        <v>0</v>
      </c>
      <c r="F76" s="140">
        <f>[1]SD7a!F76+[1]SD7b!F76++[1]SD7e!F76</f>
        <v>0</v>
      </c>
      <c r="G76" s="44">
        <f>[1]SD7a!G76+[1]SD7b!G76++[1]SD7e!G76</f>
        <v>0</v>
      </c>
      <c r="H76" s="141">
        <f>[1]SD7a!H76+[1]SD7b!H76++[1]SD7e!H76</f>
        <v>0</v>
      </c>
      <c r="I76" s="140">
        <f>[1]SD7a!I76+[1]SD7b!I76++[1]SD7e!I76</f>
        <v>0</v>
      </c>
      <c r="J76" s="44">
        <f>[1]SD7a!J76+[1]SD7b!J76++[1]SD7e!J76</f>
        <v>0</v>
      </c>
      <c r="K76" s="141">
        <f>[1]SD7a!K76+[1]SD7b!K76++[1]SD7e!K76</f>
        <v>0</v>
      </c>
    </row>
    <row r="77" spans="1:11" ht="13.35" customHeight="1" x14ac:dyDescent="0.25">
      <c r="A77" s="147" t="s">
        <v>109</v>
      </c>
      <c r="B77" s="91"/>
      <c r="C77" s="45">
        <f>[1]SD7a!C77+[1]SD7b!C77++[1]SD7e!C77</f>
        <v>0</v>
      </c>
      <c r="D77" s="44">
        <f>[1]SD7a!D77+[1]SD7b!D77++[1]SD7e!D77</f>
        <v>0</v>
      </c>
      <c r="E77" s="149">
        <f>[1]SD7a!E77+[1]SD7b!E77++[1]SD7e!E77</f>
        <v>0</v>
      </c>
      <c r="F77" s="140">
        <f>[1]SD7a!F77+[1]SD7b!F77++[1]SD7e!F77</f>
        <v>0</v>
      </c>
      <c r="G77" s="44">
        <f>[1]SD7a!G77+[1]SD7b!G77++[1]SD7e!G77</f>
        <v>0</v>
      </c>
      <c r="H77" s="141">
        <f>[1]SD7a!H77+[1]SD7b!H77++[1]SD7e!H77</f>
        <v>0</v>
      </c>
      <c r="I77" s="140">
        <f>[1]SD7a!I77+[1]SD7b!I77++[1]SD7e!I77</f>
        <v>0</v>
      </c>
      <c r="J77" s="44">
        <f>[1]SD7a!J77+[1]SD7b!J77++[1]SD7e!J77</f>
        <v>0</v>
      </c>
      <c r="K77" s="141">
        <f>[1]SD7a!K77+[1]SD7b!K77++[1]SD7e!K77</f>
        <v>0</v>
      </c>
    </row>
    <row r="78" spans="1:11" ht="13.35" customHeight="1" x14ac:dyDescent="0.25">
      <c r="A78" s="147" t="s">
        <v>110</v>
      </c>
      <c r="B78" s="91"/>
      <c r="C78" s="45">
        <f>[1]SD7a!C78+[1]SD7b!C78++[1]SD7e!C78</f>
        <v>0</v>
      </c>
      <c r="D78" s="44">
        <f>[1]SD7a!D78+[1]SD7b!D78++[1]SD7e!D78</f>
        <v>0</v>
      </c>
      <c r="E78" s="149">
        <f>[1]SD7a!E78+[1]SD7b!E78++[1]SD7e!E78</f>
        <v>0</v>
      </c>
      <c r="F78" s="140">
        <f>[1]SD7a!F78+[1]SD7b!F78++[1]SD7e!F78</f>
        <v>0</v>
      </c>
      <c r="G78" s="44">
        <f>[1]SD7a!G78+[1]SD7b!G78++[1]SD7e!G78</f>
        <v>0</v>
      </c>
      <c r="H78" s="141">
        <f>[1]SD7a!H78+[1]SD7b!H78++[1]SD7e!H78</f>
        <v>0</v>
      </c>
      <c r="I78" s="140">
        <f>[1]SD7a!I78+[1]SD7b!I78++[1]SD7e!I78</f>
        <v>0</v>
      </c>
      <c r="J78" s="44">
        <f>[1]SD7a!J78+[1]SD7b!J78++[1]SD7e!J78</f>
        <v>0</v>
      </c>
      <c r="K78" s="141">
        <f>[1]SD7a!K78+[1]SD7b!K78++[1]SD7e!K78</f>
        <v>0</v>
      </c>
    </row>
    <row r="79" spans="1:11" ht="13.35" customHeight="1" x14ac:dyDescent="0.25">
      <c r="A79" s="147" t="s">
        <v>111</v>
      </c>
      <c r="B79" s="91"/>
      <c r="C79" s="45">
        <f>[1]SD7a!C79+[1]SD7b!C79++[1]SD7e!C79</f>
        <v>0</v>
      </c>
      <c r="D79" s="44">
        <f>[1]SD7a!D79+[1]SD7b!D79++[1]SD7e!D79</f>
        <v>0</v>
      </c>
      <c r="E79" s="149">
        <f>[1]SD7a!E79+[1]SD7b!E79++[1]SD7e!E79</f>
        <v>0</v>
      </c>
      <c r="F79" s="140">
        <f>[1]SD7a!F79+[1]SD7b!F79++[1]SD7e!F79</f>
        <v>0</v>
      </c>
      <c r="G79" s="44">
        <f>[1]SD7a!G79+[1]SD7b!G79++[1]SD7e!G79</f>
        <v>0</v>
      </c>
      <c r="H79" s="141">
        <f>[1]SD7a!H79+[1]SD7b!H79++[1]SD7e!H79</f>
        <v>0</v>
      </c>
      <c r="I79" s="140">
        <f>[1]SD7a!I79+[1]SD7b!I79++[1]SD7e!I79</f>
        <v>0</v>
      </c>
      <c r="J79" s="44">
        <f>[1]SD7a!J79+[1]SD7b!J79++[1]SD7e!J79</f>
        <v>0</v>
      </c>
      <c r="K79" s="141">
        <f>[1]SD7a!K79+[1]SD7b!K79++[1]SD7e!K79</f>
        <v>0</v>
      </c>
    </row>
    <row r="80" spans="1:11" ht="13.35" customHeight="1" x14ac:dyDescent="0.25">
      <c r="A80" s="147" t="s">
        <v>112</v>
      </c>
      <c r="B80" s="91"/>
      <c r="C80" s="45">
        <f>[1]SD7a!C80+[1]SD7b!C80++[1]SD7e!C80</f>
        <v>0</v>
      </c>
      <c r="D80" s="44">
        <f>[1]SD7a!D80+[1]SD7b!D80++[1]SD7e!D80</f>
        <v>0</v>
      </c>
      <c r="E80" s="149">
        <f>[1]SD7a!E80+[1]SD7b!E80++[1]SD7e!E80</f>
        <v>0</v>
      </c>
      <c r="F80" s="140">
        <f>[1]SD7a!F80+[1]SD7b!F80++[1]SD7e!F80</f>
        <v>0</v>
      </c>
      <c r="G80" s="44">
        <f>[1]SD7a!G80+[1]SD7b!G80++[1]SD7e!G80</f>
        <v>0</v>
      </c>
      <c r="H80" s="141">
        <f>[1]SD7a!H80+[1]SD7b!H80++[1]SD7e!H80</f>
        <v>0</v>
      </c>
      <c r="I80" s="140">
        <f>[1]SD7a!I80+[1]SD7b!I80++[1]SD7e!I80</f>
        <v>0</v>
      </c>
      <c r="J80" s="44">
        <f>[1]SD7a!J80+[1]SD7b!J80++[1]SD7e!J80</f>
        <v>0</v>
      </c>
      <c r="K80" s="141">
        <f>[1]SD7a!K80+[1]SD7b!K80++[1]SD7e!K80</f>
        <v>0</v>
      </c>
    </row>
    <row r="81" spans="1:12" ht="13.35" customHeight="1" x14ac:dyDescent="0.25">
      <c r="A81" s="147" t="s">
        <v>113</v>
      </c>
      <c r="B81" s="91"/>
      <c r="C81" s="45">
        <f>[1]SD7a!C81+[1]SD7b!C81++[1]SD7e!C81</f>
        <v>0</v>
      </c>
      <c r="D81" s="44">
        <f>[1]SD7a!D81+[1]SD7b!D81++[1]SD7e!D81</f>
        <v>0</v>
      </c>
      <c r="E81" s="149">
        <f>[1]SD7a!E81+[1]SD7b!E81++[1]SD7e!E81</f>
        <v>0</v>
      </c>
      <c r="F81" s="140">
        <f>[1]SD7a!F81+[1]SD7b!F81++[1]SD7e!F81</f>
        <v>0</v>
      </c>
      <c r="G81" s="44">
        <f>[1]SD7a!G81+[1]SD7b!G81++[1]SD7e!G81</f>
        <v>0</v>
      </c>
      <c r="H81" s="141">
        <f>[1]SD7a!H81+[1]SD7b!H81++[1]SD7e!H81</f>
        <v>0</v>
      </c>
      <c r="I81" s="140">
        <f>[1]SD7a!I81+[1]SD7b!I81++[1]SD7e!I81</f>
        <v>0</v>
      </c>
      <c r="J81" s="44">
        <f>[1]SD7a!J81+[1]SD7b!J81++[1]SD7e!J81</f>
        <v>0</v>
      </c>
      <c r="K81" s="141">
        <f>[1]SD7a!K81+[1]SD7b!K81++[1]SD7e!K81</f>
        <v>0</v>
      </c>
    </row>
    <row r="82" spans="1:12" ht="13.35" customHeight="1" x14ac:dyDescent="0.25">
      <c r="A82" s="147" t="s">
        <v>114</v>
      </c>
      <c r="B82" s="91"/>
      <c r="C82" s="45">
        <f>[1]SD7a!C82+[1]SD7b!C82++[1]SD7e!C82</f>
        <v>0</v>
      </c>
      <c r="D82" s="44">
        <f>[1]SD7a!D82+[1]SD7b!D82++[1]SD7e!D82</f>
        <v>0</v>
      </c>
      <c r="E82" s="149">
        <f>[1]SD7a!E82+[1]SD7b!E82++[1]SD7e!E82</f>
        <v>0</v>
      </c>
      <c r="F82" s="140">
        <f>[1]SD7a!F82+[1]SD7b!F82++[1]SD7e!F82</f>
        <v>0</v>
      </c>
      <c r="G82" s="44">
        <f>[1]SD7a!G82+[1]SD7b!G82++[1]SD7e!G82</f>
        <v>0</v>
      </c>
      <c r="H82" s="141">
        <f>[1]SD7a!H82+[1]SD7b!H82++[1]SD7e!H82</f>
        <v>0</v>
      </c>
      <c r="I82" s="140">
        <f>[1]SD7a!I82+[1]SD7b!I82++[1]SD7e!I82</f>
        <v>0</v>
      </c>
      <c r="J82" s="44">
        <f>[1]SD7a!J82+[1]SD7b!J82++[1]SD7e!J82</f>
        <v>0</v>
      </c>
      <c r="K82" s="141">
        <f>[1]SD7a!K82+[1]SD7b!K82++[1]SD7e!K82</f>
        <v>0</v>
      </c>
    </row>
    <row r="83" spans="1:12" ht="13.35" customHeight="1" x14ac:dyDescent="0.25">
      <c r="A83" s="147" t="s">
        <v>115</v>
      </c>
      <c r="B83" s="91"/>
      <c r="C83" s="45">
        <f>[1]SD7a!C83+[1]SD7b!C83++[1]SD7e!C83</f>
        <v>0</v>
      </c>
      <c r="D83" s="44">
        <f>[1]SD7a!D83+[1]SD7b!D83++[1]SD7e!D83</f>
        <v>0</v>
      </c>
      <c r="E83" s="149">
        <f>[1]SD7a!E83+[1]SD7b!E83++[1]SD7e!E83</f>
        <v>0</v>
      </c>
      <c r="F83" s="140">
        <f>[1]SD7a!F83+[1]SD7b!F83++[1]SD7e!F83</f>
        <v>0</v>
      </c>
      <c r="G83" s="44">
        <f>[1]SD7a!G83+[1]SD7b!G83++[1]SD7e!G83</f>
        <v>0</v>
      </c>
      <c r="H83" s="141">
        <f>[1]SD7a!H83+[1]SD7b!H83++[1]SD7e!H83</f>
        <v>0</v>
      </c>
      <c r="I83" s="140">
        <f>[1]SD7a!I83+[1]SD7b!I83++[1]SD7e!I83</f>
        <v>0</v>
      </c>
      <c r="J83" s="44">
        <f>[1]SD7a!J83+[1]SD7b!J83++[1]SD7e!J83</f>
        <v>0</v>
      </c>
      <c r="K83" s="141">
        <f>[1]SD7a!K83+[1]SD7b!K83++[1]SD7e!K83</f>
        <v>0</v>
      </c>
    </row>
    <row r="84" spans="1:12" ht="13.35" customHeight="1" x14ac:dyDescent="0.25">
      <c r="A84" s="147" t="s">
        <v>116</v>
      </c>
      <c r="B84" s="91"/>
      <c r="C84" s="45">
        <f>[1]SD7a!C84+[1]SD7b!C84++[1]SD7e!C84</f>
        <v>0</v>
      </c>
      <c r="D84" s="44">
        <f>[1]SD7a!D84+[1]SD7b!D84++[1]SD7e!D84</f>
        <v>0</v>
      </c>
      <c r="E84" s="149">
        <f>[1]SD7a!E84+[1]SD7b!E84++[1]SD7e!E84</f>
        <v>0</v>
      </c>
      <c r="F84" s="140">
        <f>[1]SD7a!F84+[1]SD7b!F84++[1]SD7e!F84</f>
        <v>0</v>
      </c>
      <c r="G84" s="44">
        <f>[1]SD7a!G84+[1]SD7b!G84++[1]SD7e!G84</f>
        <v>0</v>
      </c>
      <c r="H84" s="141">
        <f>[1]SD7a!H84+[1]SD7b!H84++[1]SD7e!H84</f>
        <v>0</v>
      </c>
      <c r="I84" s="140">
        <f>[1]SD7a!I84+[1]SD7b!I84++[1]SD7e!I84</f>
        <v>0</v>
      </c>
      <c r="J84" s="44">
        <f>[1]SD7a!J84+[1]SD7b!J84++[1]SD7e!J84</f>
        <v>0</v>
      </c>
      <c r="K84" s="141">
        <f>[1]SD7a!K84+[1]SD7b!K84++[1]SD7e!K84</f>
        <v>0</v>
      </c>
      <c r="L84" s="45"/>
    </row>
    <row r="85" spans="1:12" ht="13.35" customHeight="1" x14ac:dyDescent="0.25">
      <c r="A85" s="147" t="s">
        <v>117</v>
      </c>
      <c r="B85" s="91"/>
      <c r="C85" s="45">
        <f>[1]SD7a!C85+[1]SD7b!C85++[1]SD7e!C85</f>
        <v>0</v>
      </c>
      <c r="D85" s="44">
        <f>[1]SD7a!D85+[1]SD7b!D85++[1]SD7e!D85</f>
        <v>0</v>
      </c>
      <c r="E85" s="149">
        <f>[1]SD7a!E85+[1]SD7b!E85++[1]SD7e!E85</f>
        <v>0</v>
      </c>
      <c r="F85" s="140">
        <f>[1]SD7a!F85+[1]SD7b!F85++[1]SD7e!F85</f>
        <v>0</v>
      </c>
      <c r="G85" s="44">
        <f>[1]SD7a!G85+[1]SD7b!G85++[1]SD7e!G85</f>
        <v>0</v>
      </c>
      <c r="H85" s="141">
        <f>[1]SD7a!H85+[1]SD7b!H85++[1]SD7e!H85</f>
        <v>0</v>
      </c>
      <c r="I85" s="140">
        <f>[1]SD7a!I85+[1]SD7b!I85++[1]SD7e!I85</f>
        <v>0</v>
      </c>
      <c r="J85" s="44">
        <f>[1]SD7a!J85+[1]SD7b!J85++[1]SD7e!J85</f>
        <v>0</v>
      </c>
      <c r="K85" s="141">
        <f>[1]SD7a!K85+[1]SD7b!K85++[1]SD7e!K85</f>
        <v>0</v>
      </c>
    </row>
    <row r="86" spans="1:12" ht="13.35" customHeight="1" x14ac:dyDescent="0.25">
      <c r="A86" s="147" t="s">
        <v>118</v>
      </c>
      <c r="B86" s="91"/>
      <c r="C86" s="45">
        <f>[1]SD7a!C86+[1]SD7b!C86++[1]SD7e!C86</f>
        <v>0</v>
      </c>
      <c r="D86" s="44">
        <f>[1]SD7a!D86+[1]SD7b!D86++[1]SD7e!D86</f>
        <v>0</v>
      </c>
      <c r="E86" s="149">
        <f>[1]SD7a!E86+[1]SD7b!E86++[1]SD7e!E86</f>
        <v>0</v>
      </c>
      <c r="F86" s="140">
        <f>[1]SD7a!F86+[1]SD7b!F86++[1]SD7e!F86</f>
        <v>0</v>
      </c>
      <c r="G86" s="44">
        <f>[1]SD7a!G86+[1]SD7b!G86++[1]SD7e!G86</f>
        <v>0</v>
      </c>
      <c r="H86" s="141">
        <f>[1]SD7a!H86+[1]SD7b!H86++[1]SD7e!H86</f>
        <v>0</v>
      </c>
      <c r="I86" s="140">
        <f>[1]SD7a!I86+[1]SD7b!I86++[1]SD7e!I86</f>
        <v>0</v>
      </c>
      <c r="J86" s="44">
        <f>[1]SD7a!J86+[1]SD7b!J86++[1]SD7e!J86</f>
        <v>0</v>
      </c>
      <c r="K86" s="141">
        <f>[1]SD7a!K86+[1]SD7b!K86++[1]SD7e!K86</f>
        <v>0</v>
      </c>
    </row>
    <row r="87" spans="1:12" ht="13.35" customHeight="1" x14ac:dyDescent="0.25">
      <c r="A87" s="147" t="s">
        <v>119</v>
      </c>
      <c r="B87" s="91"/>
      <c r="C87" s="45">
        <f>[1]SD7a!C87+[1]SD7b!C87++[1]SD7e!C87</f>
        <v>0</v>
      </c>
      <c r="D87" s="44">
        <f>[1]SD7a!D87+[1]SD7b!D87++[1]SD7e!D87</f>
        <v>0</v>
      </c>
      <c r="E87" s="149">
        <f>[1]SD7a!E87+[1]SD7b!E87++[1]SD7e!E87</f>
        <v>0</v>
      </c>
      <c r="F87" s="140">
        <f>[1]SD7a!F87+[1]SD7b!F87++[1]SD7e!F87</f>
        <v>0</v>
      </c>
      <c r="G87" s="44">
        <f>[1]SD7a!G87+[1]SD7b!G87++[1]SD7e!G87</f>
        <v>0</v>
      </c>
      <c r="H87" s="141">
        <f>[1]SD7a!H87+[1]SD7b!H87++[1]SD7e!H87</f>
        <v>0</v>
      </c>
      <c r="I87" s="140">
        <f>[1]SD7a!I87+[1]SD7b!I87++[1]SD7e!I87</f>
        <v>0</v>
      </c>
      <c r="J87" s="44">
        <f>[1]SD7a!J87+[1]SD7b!J87++[1]SD7e!J87</f>
        <v>0</v>
      </c>
      <c r="K87" s="141">
        <f>[1]SD7a!K87+[1]SD7b!K87++[1]SD7e!K87</f>
        <v>0</v>
      </c>
    </row>
    <row r="88" spans="1:12" ht="13.35" customHeight="1" x14ac:dyDescent="0.25">
      <c r="A88" s="147" t="s">
        <v>120</v>
      </c>
      <c r="B88" s="91"/>
      <c r="C88" s="45">
        <f>[1]SD7a!C88+[1]SD7b!C88++[1]SD7e!C88</f>
        <v>0</v>
      </c>
      <c r="D88" s="44">
        <f>[1]SD7a!D88+[1]SD7b!D88++[1]SD7e!D88</f>
        <v>0</v>
      </c>
      <c r="E88" s="149">
        <f>[1]SD7a!E88+[1]SD7b!E88++[1]SD7e!E88</f>
        <v>0</v>
      </c>
      <c r="F88" s="140">
        <f>[1]SD7a!F88+[1]SD7b!F88++[1]SD7e!F88</f>
        <v>0</v>
      </c>
      <c r="G88" s="44">
        <f>[1]SD7a!G88+[1]SD7b!G88++[1]SD7e!G88</f>
        <v>0</v>
      </c>
      <c r="H88" s="141">
        <f>[1]SD7a!H88+[1]SD7b!H88++[1]SD7e!H88</f>
        <v>0</v>
      </c>
      <c r="I88" s="140">
        <f>[1]SD7a!I88+[1]SD7b!I88++[1]SD7e!I88</f>
        <v>0</v>
      </c>
      <c r="J88" s="44">
        <f>[1]SD7a!J88+[1]SD7b!J88++[1]SD7e!J88</f>
        <v>0</v>
      </c>
      <c r="K88" s="141">
        <f>[1]SD7a!K88+[1]SD7b!K88++[1]SD7e!K88</f>
        <v>0</v>
      </c>
    </row>
    <row r="89" spans="1:12" ht="13.35" customHeight="1" x14ac:dyDescent="0.25">
      <c r="A89" s="147" t="s">
        <v>121</v>
      </c>
      <c r="B89" s="91"/>
      <c r="C89" s="45">
        <f>[1]SD7a!C89+[1]SD7b!C89++[1]SD7e!C89</f>
        <v>0</v>
      </c>
      <c r="D89" s="44">
        <f>[1]SD7a!D89+[1]SD7b!D89++[1]SD7e!D89</f>
        <v>0</v>
      </c>
      <c r="E89" s="149">
        <f>[1]SD7a!E89+[1]SD7b!E89++[1]SD7e!E89</f>
        <v>0</v>
      </c>
      <c r="F89" s="140">
        <f>[1]SD7a!F89+[1]SD7b!F89++[1]SD7e!F89</f>
        <v>0</v>
      </c>
      <c r="G89" s="44">
        <f>[1]SD7a!G89+[1]SD7b!G89++[1]SD7e!G89</f>
        <v>0</v>
      </c>
      <c r="H89" s="141">
        <f>[1]SD7a!H89+[1]SD7b!H89++[1]SD7e!H89</f>
        <v>0</v>
      </c>
      <c r="I89" s="140">
        <f>[1]SD7a!I89+[1]SD7b!I89++[1]SD7e!I89</f>
        <v>0</v>
      </c>
      <c r="J89" s="44">
        <f>[1]SD7a!J89+[1]SD7b!J89++[1]SD7e!J89</f>
        <v>0</v>
      </c>
      <c r="K89" s="141">
        <f>[1]SD7a!K89+[1]SD7b!K89++[1]SD7e!K89</f>
        <v>0</v>
      </c>
    </row>
    <row r="90" spans="1:12" ht="13.35" customHeight="1" x14ac:dyDescent="0.25">
      <c r="A90" s="147" t="s">
        <v>122</v>
      </c>
      <c r="B90" s="91"/>
      <c r="C90" s="45">
        <f>[1]SD7a!C90+[1]SD7b!C90++[1]SD7e!C90</f>
        <v>0</v>
      </c>
      <c r="D90" s="44">
        <f>[1]SD7a!D90+[1]SD7b!D90++[1]SD7e!D90</f>
        <v>0</v>
      </c>
      <c r="E90" s="149">
        <f>[1]SD7a!E90+[1]SD7b!E90++[1]SD7e!E90</f>
        <v>0</v>
      </c>
      <c r="F90" s="140">
        <f>[1]SD7a!F90+[1]SD7b!F90++[1]SD7e!F90</f>
        <v>0</v>
      </c>
      <c r="G90" s="44">
        <f>[1]SD7a!G90+[1]SD7b!G90++[1]SD7e!G90</f>
        <v>0</v>
      </c>
      <c r="H90" s="141">
        <f>[1]SD7a!H90+[1]SD7b!H90++[1]SD7e!H90</f>
        <v>0</v>
      </c>
      <c r="I90" s="140">
        <f>[1]SD7a!I90+[1]SD7b!I90++[1]SD7e!I90</f>
        <v>0</v>
      </c>
      <c r="J90" s="44">
        <f>[1]SD7a!J90+[1]SD7b!J90++[1]SD7e!J90</f>
        <v>0</v>
      </c>
      <c r="K90" s="141">
        <f>[1]SD7a!K90+[1]SD7b!K90++[1]SD7e!K90</f>
        <v>0</v>
      </c>
    </row>
    <row r="91" spans="1:12" ht="13.35" customHeight="1" x14ac:dyDescent="0.25">
      <c r="A91" s="147" t="s">
        <v>123</v>
      </c>
      <c r="B91" s="91"/>
      <c r="C91" s="45">
        <f>[1]SD7a!C91+[1]SD7b!C91++[1]SD7e!C91</f>
        <v>0</v>
      </c>
      <c r="D91" s="44">
        <f>[1]SD7a!D91+[1]SD7b!D91++[1]SD7e!D91</f>
        <v>0</v>
      </c>
      <c r="E91" s="149">
        <f>[1]SD7a!E91+[1]SD7b!E91++[1]SD7e!E91</f>
        <v>0</v>
      </c>
      <c r="F91" s="140">
        <f>[1]SD7a!F91+[1]SD7b!F91++[1]SD7e!F91</f>
        <v>0</v>
      </c>
      <c r="G91" s="44">
        <f>[1]SD7a!G91+[1]SD7b!G91++[1]SD7e!G91</f>
        <v>0</v>
      </c>
      <c r="H91" s="141">
        <f>[1]SD7a!H91+[1]SD7b!H91++[1]SD7e!H91</f>
        <v>0</v>
      </c>
      <c r="I91" s="140">
        <f>[1]SD7a!I91+[1]SD7b!I91++[1]SD7e!I91</f>
        <v>0</v>
      </c>
      <c r="J91" s="44">
        <f>[1]SD7a!J91+[1]SD7b!J91++[1]SD7e!J91</f>
        <v>0</v>
      </c>
      <c r="K91" s="141">
        <f>[1]SD7a!K91+[1]SD7b!K91++[1]SD7e!K91</f>
        <v>0</v>
      </c>
    </row>
    <row r="92" spans="1:12" ht="13.35" customHeight="1" x14ac:dyDescent="0.25">
      <c r="A92" s="147" t="s">
        <v>124</v>
      </c>
      <c r="B92" s="91"/>
      <c r="C92" s="45">
        <f>[1]SD7a!C92+[1]SD7b!C92++[1]SD7e!C92</f>
        <v>0</v>
      </c>
      <c r="D92" s="44">
        <f>[1]SD7a!D92+[1]SD7b!D92++[1]SD7e!D92</f>
        <v>0</v>
      </c>
      <c r="E92" s="149">
        <f>[1]SD7a!E92+[1]SD7b!E92++[1]SD7e!E92</f>
        <v>0</v>
      </c>
      <c r="F92" s="140">
        <f>[1]SD7a!F92+[1]SD7b!F92++[1]SD7e!F92</f>
        <v>0</v>
      </c>
      <c r="G92" s="44">
        <f>[1]SD7a!G92+[1]SD7b!G92++[1]SD7e!G92</f>
        <v>0</v>
      </c>
      <c r="H92" s="141">
        <f>[1]SD7a!H92+[1]SD7b!H92++[1]SD7e!H92</f>
        <v>0</v>
      </c>
      <c r="I92" s="140">
        <f>[1]SD7a!I92+[1]SD7b!I92++[1]SD7e!I92</f>
        <v>0</v>
      </c>
      <c r="J92" s="44">
        <f>[1]SD7a!J92+[1]SD7b!J92++[1]SD7e!J92</f>
        <v>0</v>
      </c>
      <c r="K92" s="141">
        <f>[1]SD7a!K92+[1]SD7b!K92++[1]SD7e!K92</f>
        <v>0</v>
      </c>
    </row>
    <row r="93" spans="1:12" ht="13.35" customHeight="1" x14ac:dyDescent="0.25">
      <c r="A93" s="147" t="s">
        <v>125</v>
      </c>
      <c r="B93" s="91"/>
      <c r="C93" s="45">
        <f>[1]SD7a!C93+[1]SD7b!C93++[1]SD7e!C93</f>
        <v>0</v>
      </c>
      <c r="D93" s="44">
        <f>[1]SD7a!D93+[1]SD7b!D93++[1]SD7e!D93</f>
        <v>0</v>
      </c>
      <c r="E93" s="149">
        <f>[1]SD7a!E93+[1]SD7b!E93++[1]SD7e!E93</f>
        <v>0</v>
      </c>
      <c r="F93" s="140">
        <f>[1]SD7a!F93+[1]SD7b!F93++[1]SD7e!F93</f>
        <v>0</v>
      </c>
      <c r="G93" s="44">
        <f>[1]SD7a!G93+[1]SD7b!G93++[1]SD7e!G93</f>
        <v>0</v>
      </c>
      <c r="H93" s="141">
        <f>[1]SD7a!H93+[1]SD7b!H93++[1]SD7e!H93</f>
        <v>0</v>
      </c>
      <c r="I93" s="140">
        <f>[1]SD7a!I93+[1]SD7b!I93++[1]SD7e!I93</f>
        <v>0</v>
      </c>
      <c r="J93" s="44">
        <f>[1]SD7a!J93+[1]SD7b!J93++[1]SD7e!J93</f>
        <v>0</v>
      </c>
      <c r="K93" s="141">
        <f>[1]SD7a!K93+[1]SD7b!K93++[1]SD7e!K93</f>
        <v>0</v>
      </c>
    </row>
    <row r="94" spans="1:12" ht="13.35" customHeight="1" x14ac:dyDescent="0.25">
      <c r="A94" s="147" t="s">
        <v>126</v>
      </c>
      <c r="B94" s="91"/>
      <c r="C94" s="45">
        <f>[1]SD7a!C94+[1]SD7b!C94++[1]SD7e!C94</f>
        <v>0</v>
      </c>
      <c r="D94" s="44">
        <f>[1]SD7a!D94+[1]SD7b!D94++[1]SD7e!D94</f>
        <v>0</v>
      </c>
      <c r="E94" s="149">
        <f>[1]SD7a!E94+[1]SD7b!E94++[1]SD7e!E94</f>
        <v>0</v>
      </c>
      <c r="F94" s="140">
        <f>[1]SD7a!F94+[1]SD7b!F94++[1]SD7e!F94</f>
        <v>0</v>
      </c>
      <c r="G94" s="44">
        <f>[1]SD7a!G94+[1]SD7b!G94++[1]SD7e!G94</f>
        <v>0</v>
      </c>
      <c r="H94" s="141">
        <f>[1]SD7a!H94+[1]SD7b!H94++[1]SD7e!H94</f>
        <v>0</v>
      </c>
      <c r="I94" s="140">
        <f>[1]SD7a!I94+[1]SD7b!I94++[1]SD7e!I94</f>
        <v>0</v>
      </c>
      <c r="J94" s="44">
        <f>[1]SD7a!J94+[1]SD7b!J94++[1]SD7e!J94</f>
        <v>0</v>
      </c>
      <c r="K94" s="141">
        <f>[1]SD7a!K94+[1]SD7b!K94++[1]SD7e!K94</f>
        <v>0</v>
      </c>
    </row>
    <row r="95" spans="1:12" ht="13.35" customHeight="1" x14ac:dyDescent="0.25">
      <c r="A95" s="147" t="s">
        <v>127</v>
      </c>
      <c r="B95" s="91"/>
      <c r="C95" s="45">
        <f>[1]SD7a!C95+[1]SD7b!C95++[1]SD7e!C95</f>
        <v>0</v>
      </c>
      <c r="D95" s="44">
        <f>[1]SD7a!D95+[1]SD7b!D95++[1]SD7e!D95</f>
        <v>0</v>
      </c>
      <c r="E95" s="149">
        <f>[1]SD7a!E95+[1]SD7b!E95++[1]SD7e!E95</f>
        <v>0</v>
      </c>
      <c r="F95" s="140">
        <f>[1]SD7a!F95+[1]SD7b!F95++[1]SD7e!F95</f>
        <v>0</v>
      </c>
      <c r="G95" s="44">
        <f>[1]SD7a!G95+[1]SD7b!G95++[1]SD7e!G95</f>
        <v>0</v>
      </c>
      <c r="H95" s="141">
        <f>[1]SD7a!H95+[1]SD7b!H95++[1]SD7e!H95</f>
        <v>0</v>
      </c>
      <c r="I95" s="140">
        <f>[1]SD7a!I95+[1]SD7b!I95++[1]SD7e!I95</f>
        <v>0</v>
      </c>
      <c r="J95" s="44">
        <f>[1]SD7a!J95+[1]SD7b!J95++[1]SD7e!J95</f>
        <v>0</v>
      </c>
      <c r="K95" s="141">
        <f>[1]SD7a!K95+[1]SD7b!K95++[1]SD7e!K95</f>
        <v>0</v>
      </c>
    </row>
    <row r="96" spans="1:12" ht="13.35" customHeight="1" x14ac:dyDescent="0.25">
      <c r="A96" s="147" t="s">
        <v>128</v>
      </c>
      <c r="B96" s="91"/>
      <c r="C96" s="45">
        <f>[1]SD7a!C96+[1]SD7b!C96++[1]SD7e!C96</f>
        <v>0</v>
      </c>
      <c r="D96" s="44">
        <f>[1]SD7a!D96+[1]SD7b!D96++[1]SD7e!D96</f>
        <v>0</v>
      </c>
      <c r="E96" s="149">
        <f>[1]SD7a!E96+[1]SD7b!E96++[1]SD7e!E96</f>
        <v>0</v>
      </c>
      <c r="F96" s="140">
        <f>[1]SD7a!F96+[1]SD7b!F96++[1]SD7e!F96</f>
        <v>0</v>
      </c>
      <c r="G96" s="44">
        <f>[1]SD7a!G96+[1]SD7b!G96++[1]SD7e!G96</f>
        <v>0</v>
      </c>
      <c r="H96" s="141">
        <f>[1]SD7a!H96+[1]SD7b!H96++[1]SD7e!H96</f>
        <v>0</v>
      </c>
      <c r="I96" s="140">
        <f>[1]SD7a!I96+[1]SD7b!I96++[1]SD7e!I96</f>
        <v>0</v>
      </c>
      <c r="J96" s="44">
        <f>[1]SD7a!J96+[1]SD7b!J96++[1]SD7e!J96</f>
        <v>0</v>
      </c>
      <c r="K96" s="141">
        <f>[1]SD7a!K96+[1]SD7b!K96++[1]SD7e!K96</f>
        <v>0</v>
      </c>
    </row>
    <row r="97" spans="1:11" ht="13.35" customHeight="1" x14ac:dyDescent="0.25">
      <c r="A97" s="147" t="s">
        <v>56</v>
      </c>
      <c r="B97" s="91"/>
      <c r="C97" s="45">
        <f>[1]SD7a!C97+[1]SD7b!C97++[1]SD7e!C97</f>
        <v>0</v>
      </c>
      <c r="D97" s="44">
        <f>[1]SD7a!D97+[1]SD7b!D97++[1]SD7e!D97</f>
        <v>0</v>
      </c>
      <c r="E97" s="149">
        <f>[1]SD7a!E97+[1]SD7b!E97++[1]SD7e!E97</f>
        <v>0</v>
      </c>
      <c r="F97" s="140">
        <f>[1]SD7a!F97+[1]SD7b!F97++[1]SD7e!F97</f>
        <v>0</v>
      </c>
      <c r="G97" s="44">
        <f>[1]SD7a!G97+[1]SD7b!G97++[1]SD7e!G97</f>
        <v>0</v>
      </c>
      <c r="H97" s="141">
        <f>[1]SD7a!H97+[1]SD7b!H97++[1]SD7e!H97</f>
        <v>0</v>
      </c>
      <c r="I97" s="140">
        <f>[1]SD7a!I97+[1]SD7b!I97++[1]SD7e!I97</f>
        <v>0</v>
      </c>
      <c r="J97" s="44">
        <f>[1]SD7a!J97+[1]SD7b!J97++[1]SD7e!J97</f>
        <v>0</v>
      </c>
      <c r="K97" s="141">
        <f>[1]SD7a!K97+[1]SD7b!K97++[1]SD7e!K97</f>
        <v>0</v>
      </c>
    </row>
    <row r="98" spans="1:11" ht="13.35" customHeight="1" x14ac:dyDescent="0.25">
      <c r="A98" s="142" t="s">
        <v>129</v>
      </c>
      <c r="B98" s="91"/>
      <c r="C98" s="44">
        <f t="shared" ref="C98:K98" si="12">SUM(C99:C101)</f>
        <v>0</v>
      </c>
      <c r="D98" s="44">
        <f t="shared" si="12"/>
        <v>0</v>
      </c>
      <c r="E98" s="44">
        <f t="shared" si="12"/>
        <v>0</v>
      </c>
      <c r="F98" s="140">
        <f t="shared" si="12"/>
        <v>0</v>
      </c>
      <c r="G98" s="44">
        <f t="shared" si="12"/>
        <v>0</v>
      </c>
      <c r="H98" s="141">
        <f t="shared" si="12"/>
        <v>0</v>
      </c>
      <c r="I98" s="150">
        <f t="shared" si="12"/>
        <v>0</v>
      </c>
      <c r="J98" s="44">
        <f t="shared" si="12"/>
        <v>0</v>
      </c>
      <c r="K98" s="141">
        <f t="shared" si="12"/>
        <v>0</v>
      </c>
    </row>
    <row r="99" spans="1:11" ht="13.35" customHeight="1" x14ac:dyDescent="0.25">
      <c r="A99" s="147" t="s">
        <v>130</v>
      </c>
      <c r="B99" s="91"/>
      <c r="C99" s="45">
        <f>[1]SD7a!C99+[1]SD7b!C99++[1]SD7e!C99</f>
        <v>0</v>
      </c>
      <c r="D99" s="44">
        <f>[1]SD7a!D99+[1]SD7b!D99++[1]SD7e!D99</f>
        <v>0</v>
      </c>
      <c r="E99" s="149">
        <f>[1]SD7a!E99+[1]SD7b!E99++[1]SD7e!E99</f>
        <v>0</v>
      </c>
      <c r="F99" s="140">
        <f>[1]SD7a!F99+[1]SD7b!F99++[1]SD7e!F99</f>
        <v>0</v>
      </c>
      <c r="G99" s="44">
        <f>[1]SD7a!G99+[1]SD7b!G99++[1]SD7e!G99</f>
        <v>0</v>
      </c>
      <c r="H99" s="141">
        <f>[1]SD7a!H99+[1]SD7b!H99++[1]SD7e!H99</f>
        <v>0</v>
      </c>
      <c r="I99" s="140">
        <f>[1]SD7a!I99+[1]SD7b!I99++[1]SD7e!I99</f>
        <v>0</v>
      </c>
      <c r="J99" s="44">
        <f>[1]SD7a!J99+[1]SD7b!J99++[1]SD7e!J99</f>
        <v>0</v>
      </c>
      <c r="K99" s="141">
        <f>[1]SD7a!K99+[1]SD7b!K99++[1]SD7e!K99</f>
        <v>0</v>
      </c>
    </row>
    <row r="100" spans="1:11" ht="13.35" customHeight="1" x14ac:dyDescent="0.25">
      <c r="A100" s="147" t="s">
        <v>131</v>
      </c>
      <c r="B100" s="91"/>
      <c r="C100" s="45">
        <f>[1]SD7a!C100+[1]SD7b!C100++[1]SD7e!C100</f>
        <v>0</v>
      </c>
      <c r="D100" s="44">
        <f>[1]SD7a!D100+[1]SD7b!D100++[1]SD7e!D100</f>
        <v>0</v>
      </c>
      <c r="E100" s="149">
        <f>[1]SD7a!E100+[1]SD7b!E100++[1]SD7e!E100</f>
        <v>0</v>
      </c>
      <c r="F100" s="140">
        <f>[1]SD7a!F100+[1]SD7b!F100++[1]SD7e!F100</f>
        <v>0</v>
      </c>
      <c r="G100" s="44">
        <f>[1]SD7a!G100+[1]SD7b!G100++[1]SD7e!G100</f>
        <v>0</v>
      </c>
      <c r="H100" s="141">
        <f>[1]SD7a!H100+[1]SD7b!H100++[1]SD7e!H100</f>
        <v>0</v>
      </c>
      <c r="I100" s="140">
        <f>[1]SD7a!I100+[1]SD7b!I100++[1]SD7e!I100</f>
        <v>0</v>
      </c>
      <c r="J100" s="44">
        <f>[1]SD7a!J100+[1]SD7b!J100++[1]SD7e!J100</f>
        <v>0</v>
      </c>
      <c r="K100" s="141">
        <f>[1]SD7a!K100+[1]SD7b!K100++[1]SD7e!K100</f>
        <v>0</v>
      </c>
    </row>
    <row r="101" spans="1:11" ht="13.35" customHeight="1" x14ac:dyDescent="0.25">
      <c r="A101" s="147" t="s">
        <v>56</v>
      </c>
      <c r="B101" s="91"/>
      <c r="C101" s="45">
        <f>[1]SD7a!C101+[1]SD7b!C101++[1]SD7e!C101</f>
        <v>0</v>
      </c>
      <c r="D101" s="44">
        <f>[1]SD7a!D101+[1]SD7b!D101++[1]SD7e!D101</f>
        <v>0</v>
      </c>
      <c r="E101" s="149">
        <f>[1]SD7a!E101+[1]SD7b!E101++[1]SD7e!E101</f>
        <v>0</v>
      </c>
      <c r="F101" s="140">
        <f>[1]SD7a!F101+[1]SD7b!F101++[1]SD7e!F101</f>
        <v>0</v>
      </c>
      <c r="G101" s="44">
        <f>[1]SD7a!G101+[1]SD7b!G101++[1]SD7e!G101</f>
        <v>0</v>
      </c>
      <c r="H101" s="141">
        <f>[1]SD7a!H101+[1]SD7b!H101++[1]SD7e!H101</f>
        <v>0</v>
      </c>
      <c r="I101" s="140">
        <f>[1]SD7a!I101+[1]SD7b!I101++[1]SD7e!I101</f>
        <v>0</v>
      </c>
      <c r="J101" s="44">
        <f>[1]SD7a!J101+[1]SD7b!J101++[1]SD7e!J101</f>
        <v>0</v>
      </c>
      <c r="K101" s="141">
        <f>[1]SD7a!K101+[1]SD7b!K101++[1]SD7e!K101</f>
        <v>0</v>
      </c>
    </row>
    <row r="102" spans="1:11" ht="5.0999999999999996" customHeight="1" x14ac:dyDescent="0.25">
      <c r="A102" s="109"/>
      <c r="B102" s="91"/>
      <c r="C102" s="44"/>
      <c r="D102" s="44"/>
      <c r="E102" s="47"/>
      <c r="F102" s="46"/>
      <c r="G102" s="44"/>
      <c r="H102" s="45"/>
      <c r="I102" s="46"/>
      <c r="J102" s="44"/>
      <c r="K102" s="47"/>
    </row>
    <row r="103" spans="1:11" ht="13.35" customHeight="1" x14ac:dyDescent="0.25">
      <c r="A103" s="93" t="s">
        <v>132</v>
      </c>
      <c r="B103" s="91"/>
      <c r="C103" s="480">
        <f t="shared" ref="C103:K103" si="13">SUM(C104:C108)</f>
        <v>0</v>
      </c>
      <c r="D103" s="480">
        <f t="shared" si="13"/>
        <v>0</v>
      </c>
      <c r="E103" s="479">
        <f t="shared" si="13"/>
        <v>0</v>
      </c>
      <c r="F103" s="481">
        <f t="shared" si="13"/>
        <v>0</v>
      </c>
      <c r="G103" s="480">
        <f t="shared" si="13"/>
        <v>0</v>
      </c>
      <c r="H103" s="482">
        <f t="shared" si="13"/>
        <v>0</v>
      </c>
      <c r="I103" s="481">
        <f t="shared" si="13"/>
        <v>0</v>
      </c>
      <c r="J103" s="480">
        <f t="shared" si="13"/>
        <v>0</v>
      </c>
      <c r="K103" s="479">
        <f t="shared" si="13"/>
        <v>0</v>
      </c>
    </row>
    <row r="104" spans="1:11" ht="13.35" customHeight="1" x14ac:dyDescent="0.25">
      <c r="A104" s="142" t="s">
        <v>133</v>
      </c>
      <c r="B104" s="91"/>
      <c r="C104" s="45">
        <f>[1]SD7a!C104+[1]SD7b!C104++[1]SD7e!C104</f>
        <v>0</v>
      </c>
      <c r="D104" s="44">
        <f>[1]SD7a!D104+[1]SD7b!D104++[1]SD7e!D104</f>
        <v>0</v>
      </c>
      <c r="E104" s="149">
        <f>[1]SD7a!E104+[1]SD7b!E104++[1]SD7e!E104</f>
        <v>0</v>
      </c>
      <c r="F104" s="140">
        <f>[1]SD7a!F104+[1]SD7b!F104++[1]SD7e!F104</f>
        <v>0</v>
      </c>
      <c r="G104" s="44">
        <f>[1]SD7a!G104+[1]SD7b!G104++[1]SD7e!G104</f>
        <v>0</v>
      </c>
      <c r="H104" s="141">
        <f>[1]SD7a!H104+[1]SD7b!H104++[1]SD7e!H104</f>
        <v>0</v>
      </c>
      <c r="I104" s="140">
        <f>[1]SD7a!I104+[1]SD7b!I104++[1]SD7e!I104</f>
        <v>0</v>
      </c>
      <c r="J104" s="44">
        <f>[1]SD7a!J104+[1]SD7b!J104++[1]SD7e!J104</f>
        <v>0</v>
      </c>
      <c r="K104" s="141">
        <f>[1]SD7a!K104+[1]SD7b!K104++[1]SD7e!K104</f>
        <v>0</v>
      </c>
    </row>
    <row r="105" spans="1:11" ht="13.35" customHeight="1" x14ac:dyDescent="0.25">
      <c r="A105" s="142" t="s">
        <v>134</v>
      </c>
      <c r="B105" s="91"/>
      <c r="C105" s="45">
        <f>[1]SD7a!C105+[1]SD7b!C105++[1]SD7e!C105</f>
        <v>0</v>
      </c>
      <c r="D105" s="44">
        <f>[1]SD7a!D105+[1]SD7b!D105++[1]SD7e!D105</f>
        <v>0</v>
      </c>
      <c r="E105" s="149">
        <f>[1]SD7a!E105+[1]SD7b!E105++[1]SD7e!E105</f>
        <v>0</v>
      </c>
      <c r="F105" s="140">
        <f>[1]SD7a!F105+[1]SD7b!F105++[1]SD7e!F105</f>
        <v>0</v>
      </c>
      <c r="G105" s="44">
        <f>[1]SD7a!G105+[1]SD7b!G105++[1]SD7e!G105</f>
        <v>0</v>
      </c>
      <c r="H105" s="141">
        <f>[1]SD7a!H105+[1]SD7b!H105++[1]SD7e!H105</f>
        <v>0</v>
      </c>
      <c r="I105" s="140">
        <f>[1]SD7a!I105+[1]SD7b!I105++[1]SD7e!I105</f>
        <v>0</v>
      </c>
      <c r="J105" s="44">
        <f>[1]SD7a!J105+[1]SD7b!J105++[1]SD7e!J105</f>
        <v>0</v>
      </c>
      <c r="K105" s="141">
        <f>[1]SD7a!K105+[1]SD7b!K105++[1]SD7e!K105</f>
        <v>0</v>
      </c>
    </row>
    <row r="106" spans="1:11" ht="13.35" customHeight="1" x14ac:dyDescent="0.25">
      <c r="A106" s="142" t="s">
        <v>135</v>
      </c>
      <c r="B106" s="91"/>
      <c r="C106" s="45">
        <f>[1]SD7a!C106+[1]SD7b!C106++[1]SD7e!C106</f>
        <v>0</v>
      </c>
      <c r="D106" s="44">
        <f>[1]SD7a!D106+[1]SD7b!D106++[1]SD7e!D106</f>
        <v>0</v>
      </c>
      <c r="E106" s="149">
        <f>[1]SD7a!E106+[1]SD7b!E106++[1]SD7e!E106</f>
        <v>0</v>
      </c>
      <c r="F106" s="140">
        <f>[1]SD7a!F106+[1]SD7b!F106++[1]SD7e!F106</f>
        <v>0</v>
      </c>
      <c r="G106" s="44">
        <f>[1]SD7a!G106+[1]SD7b!G106++[1]SD7e!G106</f>
        <v>0</v>
      </c>
      <c r="H106" s="141">
        <f>[1]SD7a!H106+[1]SD7b!H106++[1]SD7e!H106</f>
        <v>0</v>
      </c>
      <c r="I106" s="140">
        <f>[1]SD7a!I106+[1]SD7b!I106++[1]SD7e!I106</f>
        <v>0</v>
      </c>
      <c r="J106" s="44">
        <f>[1]SD7a!J106+[1]SD7b!J106++[1]SD7e!J106</f>
        <v>0</v>
      </c>
      <c r="K106" s="141">
        <f>[1]SD7a!K106+[1]SD7b!K106++[1]SD7e!K106</f>
        <v>0</v>
      </c>
    </row>
    <row r="107" spans="1:11" ht="13.35" customHeight="1" x14ac:dyDescent="0.25">
      <c r="A107" s="142" t="s">
        <v>136</v>
      </c>
      <c r="B107" s="91"/>
      <c r="C107" s="45">
        <f>[1]SD7a!C107+[1]SD7b!C107++[1]SD7e!C107</f>
        <v>0</v>
      </c>
      <c r="D107" s="44">
        <f>[1]SD7a!D107+[1]SD7b!D107++[1]SD7e!D107</f>
        <v>0</v>
      </c>
      <c r="E107" s="149">
        <f>[1]SD7a!E107+[1]SD7b!E107++[1]SD7e!E107</f>
        <v>0</v>
      </c>
      <c r="F107" s="140">
        <f>[1]SD7a!F107+[1]SD7b!F107++[1]SD7e!F107</f>
        <v>0</v>
      </c>
      <c r="G107" s="44">
        <f>[1]SD7a!G107+[1]SD7b!G107++[1]SD7e!G107</f>
        <v>0</v>
      </c>
      <c r="H107" s="141">
        <f>[1]SD7a!H107+[1]SD7b!H107++[1]SD7e!H107</f>
        <v>0</v>
      </c>
      <c r="I107" s="140">
        <f>[1]SD7a!I107+[1]SD7b!I107++[1]SD7e!I107</f>
        <v>0</v>
      </c>
      <c r="J107" s="44">
        <f>[1]SD7a!J107+[1]SD7b!J107++[1]SD7e!J107</f>
        <v>0</v>
      </c>
      <c r="K107" s="141">
        <f>[1]SD7a!K107+[1]SD7b!K107++[1]SD7e!K107</f>
        <v>0</v>
      </c>
    </row>
    <row r="108" spans="1:11" ht="13.35" customHeight="1" x14ac:dyDescent="0.25">
      <c r="A108" s="142" t="s">
        <v>137</v>
      </c>
      <c r="B108" s="91"/>
      <c r="C108" s="45">
        <f>[1]SD7a!C108+[1]SD7b!C108++[1]SD7e!C108</f>
        <v>0</v>
      </c>
      <c r="D108" s="44">
        <f>[1]SD7a!D108+[1]SD7b!D108++[1]SD7e!D108</f>
        <v>0</v>
      </c>
      <c r="E108" s="149">
        <f>[1]SD7a!E108+[1]SD7b!E108++[1]SD7e!E108</f>
        <v>0</v>
      </c>
      <c r="F108" s="140">
        <f>[1]SD7a!F108+[1]SD7b!F108++[1]SD7e!F108</f>
        <v>0</v>
      </c>
      <c r="G108" s="44">
        <f>[1]SD7a!G108+[1]SD7b!G108++[1]SD7e!G108</f>
        <v>0</v>
      </c>
      <c r="H108" s="141">
        <f>[1]SD7a!H108+[1]SD7b!H108++[1]SD7e!H108</f>
        <v>0</v>
      </c>
      <c r="I108" s="140">
        <f>[1]SD7a!I108+[1]SD7b!I108++[1]SD7e!I108</f>
        <v>0</v>
      </c>
      <c r="J108" s="44">
        <f>[1]SD7a!J108+[1]SD7b!J108++[1]SD7e!J108</f>
        <v>0</v>
      </c>
      <c r="K108" s="141">
        <f>[1]SD7a!K108+[1]SD7b!K108++[1]SD7e!K108</f>
        <v>0</v>
      </c>
    </row>
    <row r="109" spans="1:11" ht="5.0999999999999996" customHeight="1" x14ac:dyDescent="0.25">
      <c r="A109" s="109"/>
      <c r="B109" s="91"/>
      <c r="C109" s="44"/>
      <c r="D109" s="44"/>
      <c r="E109" s="47"/>
      <c r="F109" s="46"/>
      <c r="G109" s="44"/>
      <c r="H109" s="45"/>
      <c r="I109" s="46"/>
      <c r="J109" s="44"/>
      <c r="K109" s="47"/>
    </row>
    <row r="110" spans="1:11" ht="13.35" customHeight="1" x14ac:dyDescent="0.25">
      <c r="A110" s="93" t="s">
        <v>138</v>
      </c>
      <c r="B110" s="91"/>
      <c r="C110" s="114">
        <f t="shared" ref="C110:K110" si="14">+C111+C114</f>
        <v>0</v>
      </c>
      <c r="D110" s="114">
        <f t="shared" si="14"/>
        <v>0</v>
      </c>
      <c r="E110" s="587">
        <f>SUM(E111:E116)</f>
        <v>0</v>
      </c>
      <c r="F110" s="116">
        <f t="shared" si="14"/>
        <v>0</v>
      </c>
      <c r="G110" s="114">
        <f t="shared" si="14"/>
        <v>0</v>
      </c>
      <c r="H110" s="115">
        <f t="shared" si="14"/>
        <v>0</v>
      </c>
      <c r="I110" s="116">
        <f t="shared" si="14"/>
        <v>0</v>
      </c>
      <c r="J110" s="114">
        <f t="shared" si="14"/>
        <v>0</v>
      </c>
      <c r="K110" s="117">
        <f t="shared" si="14"/>
        <v>0</v>
      </c>
    </row>
    <row r="111" spans="1:11" ht="13.35" customHeight="1" x14ac:dyDescent="0.25">
      <c r="A111" s="142" t="s">
        <v>139</v>
      </c>
      <c r="B111" s="91"/>
      <c r="C111" s="110">
        <f t="shared" ref="C111:K111" si="15">SUM(C112:C113)</f>
        <v>0</v>
      </c>
      <c r="D111" s="110">
        <f t="shared" si="15"/>
        <v>0</v>
      </c>
      <c r="E111" s="110">
        <f t="shared" si="15"/>
        <v>0</v>
      </c>
      <c r="F111" s="144">
        <f t="shared" si="15"/>
        <v>0</v>
      </c>
      <c r="G111" s="110">
        <f t="shared" si="15"/>
        <v>0</v>
      </c>
      <c r="H111" s="145">
        <f t="shared" si="15"/>
        <v>0</v>
      </c>
      <c r="I111" s="159">
        <f t="shared" si="15"/>
        <v>0</v>
      </c>
      <c r="J111" s="110">
        <f t="shared" si="15"/>
        <v>0</v>
      </c>
      <c r="K111" s="145">
        <f t="shared" si="15"/>
        <v>0</v>
      </c>
    </row>
    <row r="112" spans="1:11" ht="13.35" customHeight="1" x14ac:dyDescent="0.25">
      <c r="A112" s="147" t="s">
        <v>140</v>
      </c>
      <c r="B112" s="91"/>
      <c r="C112" s="45">
        <f>[1]SD7a!C112+[1]SD7b!C112++[1]SD7e!C112</f>
        <v>0</v>
      </c>
      <c r="D112" s="44">
        <f>[1]SD7a!D112+[1]SD7b!D112++[1]SD7e!D112</f>
        <v>0</v>
      </c>
      <c r="E112" s="149">
        <f>[1]SD7a!E112+[1]SD7b!E112++[1]SD7e!E112</f>
        <v>0</v>
      </c>
      <c r="F112" s="140">
        <f>[1]SD7a!F112+[1]SD7b!F112++[1]SD7e!F112</f>
        <v>0</v>
      </c>
      <c r="G112" s="44">
        <f>[1]SD7a!G112+[1]SD7b!G112++[1]SD7e!G112</f>
        <v>0</v>
      </c>
      <c r="H112" s="141">
        <f>[1]SD7a!H112+[1]SD7b!H112++[1]SD7e!H112</f>
        <v>0</v>
      </c>
      <c r="I112" s="140">
        <f>[1]SD7a!I112+[1]SD7b!I112++[1]SD7e!I112</f>
        <v>0</v>
      </c>
      <c r="J112" s="44">
        <f>[1]SD7a!J112+[1]SD7b!J112++[1]SD7e!J112</f>
        <v>0</v>
      </c>
      <c r="K112" s="141">
        <f>[1]SD7a!K112+[1]SD7b!K112++[1]SD7e!K112</f>
        <v>0</v>
      </c>
    </row>
    <row r="113" spans="1:11" ht="13.35" customHeight="1" x14ac:dyDescent="0.25">
      <c r="A113" s="147" t="s">
        <v>141</v>
      </c>
      <c r="B113" s="91"/>
      <c r="C113" s="45">
        <f>[1]SD7a!C113+[1]SD7b!C113++[1]SD7e!C113</f>
        <v>0</v>
      </c>
      <c r="D113" s="44">
        <f>[1]SD7a!D113+[1]SD7b!D113++[1]SD7e!D113</f>
        <v>0</v>
      </c>
      <c r="E113" s="149">
        <f>[1]SD7a!E113+[1]SD7b!E113++[1]SD7e!E113</f>
        <v>0</v>
      </c>
      <c r="F113" s="140">
        <f>[1]SD7a!F113+[1]SD7b!F113++[1]SD7e!F113</f>
        <v>0</v>
      </c>
      <c r="G113" s="44">
        <f>[1]SD7a!G113+[1]SD7b!G113++[1]SD7e!G113</f>
        <v>0</v>
      </c>
      <c r="H113" s="141">
        <f>[1]SD7a!H113+[1]SD7b!H113++[1]SD7e!H113</f>
        <v>0</v>
      </c>
      <c r="I113" s="140">
        <f>[1]SD7a!I113+[1]SD7b!I113++[1]SD7e!I113</f>
        <v>0</v>
      </c>
      <c r="J113" s="44">
        <f>[1]SD7a!J113+[1]SD7b!J113++[1]SD7e!J113</f>
        <v>0</v>
      </c>
      <c r="K113" s="141">
        <f>[1]SD7a!K113+[1]SD7b!K113++[1]SD7e!K113</f>
        <v>0</v>
      </c>
    </row>
    <row r="114" spans="1:11" ht="13.35" customHeight="1" x14ac:dyDescent="0.25">
      <c r="A114" s="142" t="s">
        <v>142</v>
      </c>
      <c r="B114" s="91"/>
      <c r="C114" s="44">
        <f t="shared" ref="C114:K114" si="16">SUM(C115:C116)</f>
        <v>0</v>
      </c>
      <c r="D114" s="44">
        <f t="shared" si="16"/>
        <v>0</v>
      </c>
      <c r="E114" s="44">
        <v>0</v>
      </c>
      <c r="F114" s="140">
        <f t="shared" si="16"/>
        <v>0</v>
      </c>
      <c r="G114" s="44">
        <f t="shared" si="16"/>
        <v>0</v>
      </c>
      <c r="H114" s="141">
        <f t="shared" si="16"/>
        <v>0</v>
      </c>
      <c r="I114" s="150">
        <f t="shared" si="16"/>
        <v>0</v>
      </c>
      <c r="J114" s="44">
        <f t="shared" si="16"/>
        <v>0</v>
      </c>
      <c r="K114" s="141">
        <f t="shared" si="16"/>
        <v>0</v>
      </c>
    </row>
    <row r="115" spans="1:11" ht="13.35" customHeight="1" x14ac:dyDescent="0.25">
      <c r="A115" s="147" t="s">
        <v>140</v>
      </c>
      <c r="B115" s="91"/>
      <c r="C115" s="45">
        <f>[1]SD7a!C115+[1]SD7b!C115++[1]SD7e!C115</f>
        <v>0</v>
      </c>
      <c r="D115" s="44">
        <f>[1]SD7a!D115+[1]SD7b!D115++[1]SD7e!D115</f>
        <v>0</v>
      </c>
      <c r="E115" s="149">
        <f>[1]SD7a!E115+[1]SD7b!E115++[1]SD7e!E115</f>
        <v>0</v>
      </c>
      <c r="F115" s="140">
        <f>[1]SD7a!F115+[1]SD7b!F115++[1]SD7e!F115</f>
        <v>0</v>
      </c>
      <c r="G115" s="44">
        <f>[1]SD7a!G115+[1]SD7b!G115++[1]SD7e!G115</f>
        <v>0</v>
      </c>
      <c r="H115" s="141">
        <f>[1]SD7a!H115+[1]SD7b!H115++[1]SD7e!H115</f>
        <v>0</v>
      </c>
      <c r="I115" s="140">
        <f>[1]SD7a!I115+[1]SD7b!I115++[1]SD7e!I115</f>
        <v>0</v>
      </c>
      <c r="J115" s="44">
        <f>[1]SD7a!J115+[1]SD7b!J115++[1]SD7e!J115</f>
        <v>0</v>
      </c>
      <c r="K115" s="141">
        <f>[1]SD7a!K115+[1]SD7b!K115++[1]SD7e!K115</f>
        <v>0</v>
      </c>
    </row>
    <row r="116" spans="1:11" s="208" customFormat="1" ht="13.35" customHeight="1" x14ac:dyDescent="0.25">
      <c r="A116" s="201" t="s">
        <v>141</v>
      </c>
      <c r="B116" s="202"/>
      <c r="C116" s="489">
        <v>0</v>
      </c>
      <c r="D116" s="488">
        <v>0</v>
      </c>
      <c r="E116" s="492"/>
      <c r="F116" s="493">
        <v>0</v>
      </c>
      <c r="G116" s="488">
        <v>0</v>
      </c>
      <c r="H116" s="491">
        <v>0</v>
      </c>
      <c r="I116" s="493">
        <v>0</v>
      </c>
      <c r="J116" s="488">
        <v>0</v>
      </c>
      <c r="K116" s="491">
        <v>0</v>
      </c>
    </row>
    <row r="117" spans="1:11" ht="5.0999999999999996" customHeight="1" x14ac:dyDescent="0.25">
      <c r="A117" s="109"/>
      <c r="B117" s="91"/>
      <c r="C117" s="44"/>
      <c r="D117" s="44"/>
      <c r="E117" s="47"/>
      <c r="F117" s="46"/>
      <c r="G117" s="44"/>
      <c r="H117" s="45"/>
      <c r="I117" s="46"/>
      <c r="J117" s="44"/>
      <c r="K117" s="47"/>
    </row>
    <row r="118" spans="1:11" ht="13.35" customHeight="1" x14ac:dyDescent="0.25">
      <c r="A118" s="93" t="s">
        <v>143</v>
      </c>
      <c r="B118" s="91"/>
      <c r="C118" s="114">
        <f t="shared" ref="C118:K118" si="17">+C119+C131</f>
        <v>0</v>
      </c>
      <c r="D118" s="114">
        <f t="shared" si="17"/>
        <v>0</v>
      </c>
      <c r="E118" s="117">
        <f t="shared" si="17"/>
        <v>0</v>
      </c>
      <c r="F118" s="116">
        <f t="shared" si="17"/>
        <v>0</v>
      </c>
      <c r="G118" s="114">
        <f t="shared" si="17"/>
        <v>0</v>
      </c>
      <c r="H118" s="115">
        <f t="shared" si="17"/>
        <v>0</v>
      </c>
      <c r="I118" s="116">
        <f t="shared" si="17"/>
        <v>0</v>
      </c>
      <c r="J118" s="114">
        <f t="shared" si="17"/>
        <v>0</v>
      </c>
      <c r="K118" s="117">
        <f t="shared" si="17"/>
        <v>0</v>
      </c>
    </row>
    <row r="119" spans="1:11" ht="13.35" customHeight="1" x14ac:dyDescent="0.25">
      <c r="A119" s="142" t="s">
        <v>144</v>
      </c>
      <c r="B119" s="91"/>
      <c r="C119" s="110">
        <f t="shared" ref="C119:K119" si="18">SUM(C120:C130)</f>
        <v>0</v>
      </c>
      <c r="D119" s="110">
        <f t="shared" si="18"/>
        <v>0</v>
      </c>
      <c r="E119" s="110">
        <f t="shared" si="18"/>
        <v>0</v>
      </c>
      <c r="F119" s="144">
        <f t="shared" si="18"/>
        <v>0</v>
      </c>
      <c r="G119" s="110">
        <f t="shared" si="18"/>
        <v>0</v>
      </c>
      <c r="H119" s="145">
        <f t="shared" si="18"/>
        <v>0</v>
      </c>
      <c r="I119" s="159">
        <f t="shared" si="18"/>
        <v>0</v>
      </c>
      <c r="J119" s="110">
        <f t="shared" si="18"/>
        <v>0</v>
      </c>
      <c r="K119" s="145">
        <f t="shared" si="18"/>
        <v>0</v>
      </c>
    </row>
    <row r="120" spans="1:11" ht="13.35" customHeight="1" x14ac:dyDescent="0.25">
      <c r="A120" s="147" t="s">
        <v>145</v>
      </c>
      <c r="B120" s="91"/>
      <c r="C120" s="45">
        <f>[1]SD7a!C120+[1]SD7b!C120++[1]SD7e!C120</f>
        <v>0</v>
      </c>
      <c r="D120" s="44">
        <f>[1]SD7a!D120+[1]SD7b!D120++[1]SD7e!D120</f>
        <v>0</v>
      </c>
      <c r="E120" s="149">
        <f>[1]SD7a!E120+[1]SD7b!E120++[1]SD7e!E120</f>
        <v>0</v>
      </c>
      <c r="F120" s="140">
        <f>[1]SD7a!F120+[1]SD7b!F120++[1]SD7e!F120</f>
        <v>0</v>
      </c>
      <c r="G120" s="44">
        <f>[1]SD7a!G120+[1]SD7b!G120++[1]SD7e!G120</f>
        <v>0</v>
      </c>
      <c r="H120" s="141">
        <f>[1]SD7a!H120+[1]SD7b!H120++[1]SD7e!H120</f>
        <v>0</v>
      </c>
      <c r="I120" s="140">
        <f>[1]SD7a!I120+[1]SD7b!I120++[1]SD7e!I120</f>
        <v>0</v>
      </c>
      <c r="J120" s="44">
        <f>[1]SD7a!J120+[1]SD7b!J120++[1]SD7e!J120</f>
        <v>0</v>
      </c>
      <c r="K120" s="141">
        <f>[1]SD7a!K120+[1]SD7b!K120++[1]SD7e!K120</f>
        <v>0</v>
      </c>
    </row>
    <row r="121" spans="1:11" ht="13.35" customHeight="1" x14ac:dyDescent="0.25">
      <c r="A121" s="147" t="s">
        <v>146</v>
      </c>
      <c r="B121" s="91"/>
      <c r="C121" s="45">
        <f>[1]SD7a!C121+[1]SD7b!C121++[1]SD7e!C121</f>
        <v>0</v>
      </c>
      <c r="D121" s="44">
        <f>[1]SD7a!D121+[1]SD7b!D121++[1]SD7e!D121</f>
        <v>0</v>
      </c>
      <c r="E121" s="149">
        <f>[1]SD7a!E121+[1]SD7b!E121++[1]SD7e!E121</f>
        <v>0</v>
      </c>
      <c r="F121" s="140">
        <f>[1]SD7a!F121+[1]SD7b!F121++[1]SD7e!F121</f>
        <v>0</v>
      </c>
      <c r="G121" s="44">
        <f>[1]SD7a!G121+[1]SD7b!G121++[1]SD7e!G121</f>
        <v>0</v>
      </c>
      <c r="H121" s="141">
        <f>[1]SD7a!H121+[1]SD7b!H121++[1]SD7e!H121</f>
        <v>0</v>
      </c>
      <c r="I121" s="140">
        <f>[1]SD7a!I121+[1]SD7b!I121++[1]SD7e!I121</f>
        <v>0</v>
      </c>
      <c r="J121" s="44">
        <f>[1]SD7a!J121+[1]SD7b!J121++[1]SD7e!J121</f>
        <v>0</v>
      </c>
      <c r="K121" s="141">
        <f>[1]SD7a!K121+[1]SD7b!K121++[1]SD7e!K121</f>
        <v>0</v>
      </c>
    </row>
    <row r="122" spans="1:11" ht="13.35" customHeight="1" x14ac:dyDescent="0.25">
      <c r="A122" s="147" t="s">
        <v>147</v>
      </c>
      <c r="B122" s="91"/>
      <c r="C122" s="45">
        <f>[1]SD7a!C122+[1]SD7b!C122++[1]SD7e!C122</f>
        <v>0</v>
      </c>
      <c r="D122" s="44">
        <f>[1]SD7a!D122+[1]SD7b!D122++[1]SD7e!D122</f>
        <v>0</v>
      </c>
      <c r="E122" s="149">
        <f>[1]SD7a!E122+[1]SD7b!E122++[1]SD7e!E122</f>
        <v>0</v>
      </c>
      <c r="F122" s="140">
        <f>[1]SD7a!F122+[1]SD7b!F122++[1]SD7e!F122</f>
        <v>0</v>
      </c>
      <c r="G122" s="44">
        <f>[1]SD7a!G122+[1]SD7b!G122++[1]SD7e!G122</f>
        <v>0</v>
      </c>
      <c r="H122" s="141">
        <f>[1]SD7a!H122+[1]SD7b!H122++[1]SD7e!H122</f>
        <v>0</v>
      </c>
      <c r="I122" s="140">
        <f>[1]SD7a!I122+[1]SD7b!I122++[1]SD7e!I122</f>
        <v>0</v>
      </c>
      <c r="J122" s="44">
        <f>[1]SD7a!J122+[1]SD7b!J122++[1]SD7e!J122</f>
        <v>0</v>
      </c>
      <c r="K122" s="141">
        <f>[1]SD7a!K122+[1]SD7b!K122++[1]SD7e!K122</f>
        <v>0</v>
      </c>
    </row>
    <row r="123" spans="1:11" ht="13.35" customHeight="1" x14ac:dyDescent="0.25">
      <c r="A123" s="147" t="s">
        <v>148</v>
      </c>
      <c r="B123" s="91"/>
      <c r="C123" s="45">
        <f>[1]SD7a!C123+[1]SD7b!C123++[1]SD7e!C123</f>
        <v>0</v>
      </c>
      <c r="D123" s="44">
        <f>[1]SD7a!D123+[1]SD7b!D123++[1]SD7e!D123</f>
        <v>0</v>
      </c>
      <c r="E123" s="149">
        <f>[1]SD7a!E123+[1]SD7b!E123++[1]SD7e!E123</f>
        <v>0</v>
      </c>
      <c r="F123" s="140">
        <f>[1]SD7a!F123+[1]SD7b!F123++[1]SD7e!F123</f>
        <v>0</v>
      </c>
      <c r="G123" s="44">
        <f>[1]SD7a!G123+[1]SD7b!G123++[1]SD7e!G123</f>
        <v>0</v>
      </c>
      <c r="H123" s="141">
        <f>[1]SD7a!H123+[1]SD7b!H123++[1]SD7e!H123</f>
        <v>0</v>
      </c>
      <c r="I123" s="140">
        <f>[1]SD7a!I123+[1]SD7b!I123++[1]SD7e!I123</f>
        <v>0</v>
      </c>
      <c r="J123" s="44">
        <f>[1]SD7a!J123+[1]SD7b!J123++[1]SD7e!J123</f>
        <v>0</v>
      </c>
      <c r="K123" s="141">
        <f>[1]SD7a!K123+[1]SD7b!K123++[1]SD7e!K123</f>
        <v>0</v>
      </c>
    </row>
    <row r="124" spans="1:11" ht="13.35" customHeight="1" x14ac:dyDescent="0.25">
      <c r="A124" s="147" t="s">
        <v>149</v>
      </c>
      <c r="B124" s="91"/>
      <c r="C124" s="45">
        <f>[1]SD7a!C124+[1]SD7b!C124++[1]SD7e!C124</f>
        <v>0</v>
      </c>
      <c r="D124" s="44">
        <f>[1]SD7a!D124+[1]SD7b!D124++[1]SD7e!D124</f>
        <v>0</v>
      </c>
      <c r="E124" s="149">
        <f>[1]SD7a!E124+[1]SD7b!E124++[1]SD7e!E124</f>
        <v>0</v>
      </c>
      <c r="F124" s="140">
        <f>[1]SD7a!F124+[1]SD7b!F124++[1]SD7e!F124</f>
        <v>0</v>
      </c>
      <c r="G124" s="44">
        <f>[1]SD7a!G124+[1]SD7b!G124++[1]SD7e!G124</f>
        <v>0</v>
      </c>
      <c r="H124" s="141">
        <f>[1]SD7a!H124+[1]SD7b!H124++[1]SD7e!H124</f>
        <v>0</v>
      </c>
      <c r="I124" s="140">
        <f>[1]SD7a!I124+[1]SD7b!I124++[1]SD7e!I124</f>
        <v>0</v>
      </c>
      <c r="J124" s="44">
        <f>[1]SD7a!J124+[1]SD7b!J124++[1]SD7e!J124</f>
        <v>0</v>
      </c>
      <c r="K124" s="141">
        <f>[1]SD7a!K124+[1]SD7b!K124++[1]SD7e!K124</f>
        <v>0</v>
      </c>
    </row>
    <row r="125" spans="1:11" ht="13.35" customHeight="1" x14ac:dyDescent="0.25">
      <c r="A125" s="147" t="s">
        <v>150</v>
      </c>
      <c r="B125" s="91"/>
      <c r="C125" s="45">
        <f>[1]SD7a!C125+[1]SD7b!C125++[1]SD7e!C125</f>
        <v>0</v>
      </c>
      <c r="D125" s="44">
        <f>[1]SD7a!D125+[1]SD7b!D125++[1]SD7e!D125</f>
        <v>0</v>
      </c>
      <c r="E125" s="149">
        <f>[1]SD7a!E125+[1]SD7b!E125++[1]SD7e!E125</f>
        <v>0</v>
      </c>
      <c r="F125" s="140">
        <f>[1]SD7a!F125+[1]SD7b!F125++[1]SD7e!F125</f>
        <v>0</v>
      </c>
      <c r="G125" s="44">
        <f>[1]SD7a!G125+[1]SD7b!G125++[1]SD7e!G125</f>
        <v>0</v>
      </c>
      <c r="H125" s="141">
        <f>[1]SD7a!H125+[1]SD7b!H125++[1]SD7e!H125</f>
        <v>0</v>
      </c>
      <c r="I125" s="140">
        <f>[1]SD7a!I125+[1]SD7b!I125++[1]SD7e!I125</f>
        <v>0</v>
      </c>
      <c r="J125" s="44">
        <f>[1]SD7a!J125+[1]SD7b!J125++[1]SD7e!J125</f>
        <v>0</v>
      </c>
      <c r="K125" s="141">
        <f>[1]SD7a!K125+[1]SD7b!K125++[1]SD7e!K125</f>
        <v>0</v>
      </c>
    </row>
    <row r="126" spans="1:11" ht="13.35" customHeight="1" x14ac:dyDescent="0.25">
      <c r="A126" s="147" t="s">
        <v>151</v>
      </c>
      <c r="B126" s="91"/>
      <c r="C126" s="45">
        <f>[1]SD7a!C126+[1]SD7b!C126++[1]SD7e!C126</f>
        <v>0</v>
      </c>
      <c r="D126" s="44">
        <f>[1]SD7a!D126+[1]SD7b!D126++[1]SD7e!D126</f>
        <v>0</v>
      </c>
      <c r="E126" s="149">
        <f>[1]SD7a!E126+[1]SD7b!E126++[1]SD7e!E126</f>
        <v>0</v>
      </c>
      <c r="F126" s="140">
        <f>[1]SD7a!F126+[1]SD7b!F126++[1]SD7e!F126</f>
        <v>0</v>
      </c>
      <c r="G126" s="44">
        <f>[1]SD7a!G126+[1]SD7b!G126++[1]SD7e!G126</f>
        <v>0</v>
      </c>
      <c r="H126" s="141">
        <f>[1]SD7a!H126+[1]SD7b!H126++[1]SD7e!H126</f>
        <v>0</v>
      </c>
      <c r="I126" s="140">
        <f>[1]SD7a!I126+[1]SD7b!I126++[1]SD7e!I126</f>
        <v>0</v>
      </c>
      <c r="J126" s="44">
        <f>[1]SD7a!J126+[1]SD7b!J126++[1]SD7e!J126</f>
        <v>0</v>
      </c>
      <c r="K126" s="141">
        <f>[1]SD7a!K126+[1]SD7b!K126++[1]SD7e!K126</f>
        <v>0</v>
      </c>
    </row>
    <row r="127" spans="1:11" ht="13.35" customHeight="1" x14ac:dyDescent="0.25">
      <c r="A127" s="147" t="s">
        <v>152</v>
      </c>
      <c r="B127" s="91"/>
      <c r="C127" s="45">
        <f>[1]SD7a!C127+[1]SD7b!C127++[1]SD7e!C127</f>
        <v>0</v>
      </c>
      <c r="D127" s="44">
        <f>[1]SD7a!D127+[1]SD7b!D127++[1]SD7e!D127</f>
        <v>0</v>
      </c>
      <c r="E127" s="149">
        <f>[1]SD7a!E127+[1]SD7b!E127++[1]SD7e!E127</f>
        <v>0</v>
      </c>
      <c r="F127" s="140">
        <f>[1]SD7a!F127+[1]SD7b!F127++[1]SD7e!F127</f>
        <v>0</v>
      </c>
      <c r="G127" s="44">
        <f>[1]SD7a!G127+[1]SD7b!G127++[1]SD7e!G127</f>
        <v>0</v>
      </c>
      <c r="H127" s="141">
        <f>[1]SD7a!H127+[1]SD7b!H127++[1]SD7e!H127</f>
        <v>0</v>
      </c>
      <c r="I127" s="140">
        <f>[1]SD7a!I127+[1]SD7b!I127++[1]SD7e!I127</f>
        <v>0</v>
      </c>
      <c r="J127" s="44">
        <f>[1]SD7a!J127+[1]SD7b!J127++[1]SD7e!J127</f>
        <v>0</v>
      </c>
      <c r="K127" s="141">
        <f>[1]SD7a!K127+[1]SD7b!K127++[1]SD7e!K127</f>
        <v>0</v>
      </c>
    </row>
    <row r="128" spans="1:11" ht="13.35" customHeight="1" x14ac:dyDescent="0.25">
      <c r="A128" s="147" t="s">
        <v>153</v>
      </c>
      <c r="B128" s="91"/>
      <c r="C128" s="45">
        <f>[1]SD7a!C128+[1]SD7b!C128++[1]SD7e!C128</f>
        <v>0</v>
      </c>
      <c r="D128" s="44">
        <f>[1]SD7a!D128+[1]SD7b!D128++[1]SD7e!D128</f>
        <v>0</v>
      </c>
      <c r="E128" s="149">
        <f>[1]SD7a!E128+[1]SD7b!E128++[1]SD7e!E128</f>
        <v>0</v>
      </c>
      <c r="F128" s="140">
        <f>[1]SD7a!F128+[1]SD7b!F128++[1]SD7e!F128</f>
        <v>0</v>
      </c>
      <c r="G128" s="44">
        <f>[1]SD7a!G128+[1]SD7b!G128++[1]SD7e!G128</f>
        <v>0</v>
      </c>
      <c r="H128" s="141">
        <f>[1]SD7a!H128+[1]SD7b!H128++[1]SD7e!H128</f>
        <v>0</v>
      </c>
      <c r="I128" s="140">
        <f>[1]SD7a!I128+[1]SD7b!I128++[1]SD7e!I128</f>
        <v>0</v>
      </c>
      <c r="J128" s="44">
        <f>[1]SD7a!J128+[1]SD7b!J128++[1]SD7e!J128</f>
        <v>0</v>
      </c>
      <c r="K128" s="141">
        <f>[1]SD7a!K128+[1]SD7b!K128++[1]SD7e!K128</f>
        <v>0</v>
      </c>
    </row>
    <row r="129" spans="1:11" ht="13.35" customHeight="1" x14ac:dyDescent="0.25">
      <c r="A129" s="147" t="s">
        <v>154</v>
      </c>
      <c r="B129" s="91"/>
      <c r="C129" s="45">
        <f>[1]SD7a!C129+[1]SD7b!C129++[1]SD7e!C129</f>
        <v>0</v>
      </c>
      <c r="D129" s="44">
        <f>[1]SD7a!D129+[1]SD7b!D129++[1]SD7e!D129</f>
        <v>0</v>
      </c>
      <c r="E129" s="149">
        <f>[1]SD7a!E129+[1]SD7b!E129++[1]SD7e!E129</f>
        <v>0</v>
      </c>
      <c r="F129" s="140">
        <f>[1]SD7a!F129+[1]SD7b!F129++[1]SD7e!F129</f>
        <v>0</v>
      </c>
      <c r="G129" s="44">
        <f>[1]SD7a!G129+[1]SD7b!G129++[1]SD7e!G129</f>
        <v>0</v>
      </c>
      <c r="H129" s="141">
        <f>[1]SD7a!H129+[1]SD7b!H129++[1]SD7e!H129</f>
        <v>0</v>
      </c>
      <c r="I129" s="140">
        <f>[1]SD7a!I129+[1]SD7b!I129++[1]SD7e!I129</f>
        <v>0</v>
      </c>
      <c r="J129" s="44">
        <f>[1]SD7a!J129+[1]SD7b!J129++[1]SD7e!J129</f>
        <v>0</v>
      </c>
      <c r="K129" s="141">
        <f>[1]SD7a!K129+[1]SD7b!K129++[1]SD7e!K129</f>
        <v>0</v>
      </c>
    </row>
    <row r="130" spans="1:11" ht="13.35" customHeight="1" x14ac:dyDescent="0.25">
      <c r="A130" s="147" t="s">
        <v>56</v>
      </c>
      <c r="B130" s="91"/>
      <c r="C130" s="45">
        <f>[1]SD7a!C130+[1]SD7b!C130++[1]SD7e!C130</f>
        <v>0</v>
      </c>
      <c r="D130" s="44">
        <f>[1]SD7a!D130+[1]SD7b!D130++[1]SD7e!D130</f>
        <v>0</v>
      </c>
      <c r="E130" s="149">
        <f>[1]SD7a!E130+[1]SD7b!E130++[1]SD7e!E130</f>
        <v>0</v>
      </c>
      <c r="F130" s="140">
        <f>[1]SD7a!F130+[1]SD7b!F130++[1]SD7e!F130</f>
        <v>0</v>
      </c>
      <c r="G130" s="44">
        <f>[1]SD7a!G130+[1]SD7b!G130++[1]SD7e!G130</f>
        <v>0</v>
      </c>
      <c r="H130" s="141">
        <f>[1]SD7a!H130+[1]SD7b!H130++[1]SD7e!H130</f>
        <v>0</v>
      </c>
      <c r="I130" s="140">
        <f>[1]SD7a!I130+[1]SD7b!I130++[1]SD7e!I130</f>
        <v>0</v>
      </c>
      <c r="J130" s="44">
        <f>[1]SD7a!J130+[1]SD7b!J130++[1]SD7e!J130</f>
        <v>0</v>
      </c>
      <c r="K130" s="141">
        <f>[1]SD7a!K130+[1]SD7b!K130++[1]SD7e!K130</f>
        <v>0</v>
      </c>
    </row>
    <row r="131" spans="1:11" ht="13.35" customHeight="1" x14ac:dyDescent="0.25">
      <c r="A131" s="142" t="s">
        <v>155</v>
      </c>
      <c r="B131" s="91"/>
      <c r="C131" s="44">
        <f t="shared" ref="C131:K131" si="19">SUM(C132:C134)</f>
        <v>0</v>
      </c>
      <c r="D131" s="44">
        <f t="shared" si="19"/>
        <v>0</v>
      </c>
      <c r="E131" s="44">
        <f t="shared" si="19"/>
        <v>0</v>
      </c>
      <c r="F131" s="140">
        <f t="shared" si="19"/>
        <v>0</v>
      </c>
      <c r="G131" s="44">
        <f t="shared" si="19"/>
        <v>0</v>
      </c>
      <c r="H131" s="141">
        <f t="shared" si="19"/>
        <v>0</v>
      </c>
      <c r="I131" s="150">
        <f t="shared" si="19"/>
        <v>0</v>
      </c>
      <c r="J131" s="44">
        <f t="shared" si="19"/>
        <v>0</v>
      </c>
      <c r="K131" s="141">
        <f t="shared" si="19"/>
        <v>0</v>
      </c>
    </row>
    <row r="132" spans="1:11" ht="13.35" customHeight="1" x14ac:dyDescent="0.25">
      <c r="A132" s="147" t="s">
        <v>156</v>
      </c>
      <c r="B132" s="91"/>
      <c r="C132" s="45">
        <f>[1]SD7a!C132+[1]SD7b!C132++[1]SD7e!C132</f>
        <v>0</v>
      </c>
      <c r="D132" s="44">
        <f>[1]SD7a!D132+[1]SD7b!D132++[1]SD7e!D132</f>
        <v>0</v>
      </c>
      <c r="E132" s="149">
        <f>[1]SD7a!E132+[1]SD7b!E132++[1]SD7e!E132</f>
        <v>0</v>
      </c>
      <c r="F132" s="140">
        <f>[1]SD7a!F132+[1]SD7b!F132++[1]SD7e!F132</f>
        <v>0</v>
      </c>
      <c r="G132" s="44">
        <f>[1]SD7a!G132+[1]SD7b!G132++[1]SD7e!G132</f>
        <v>0</v>
      </c>
      <c r="H132" s="141">
        <f>[1]SD7a!H132+[1]SD7b!H132++[1]SD7e!H132</f>
        <v>0</v>
      </c>
      <c r="I132" s="140">
        <f>[1]SD7a!I132+[1]SD7b!I132++[1]SD7e!I132</f>
        <v>0</v>
      </c>
      <c r="J132" s="44">
        <f>[1]SD7a!J132+[1]SD7b!J132++[1]SD7e!J132</f>
        <v>0</v>
      </c>
      <c r="K132" s="141">
        <f>[1]SD7a!K132+[1]SD7b!K132++[1]SD7e!K132</f>
        <v>0</v>
      </c>
    </row>
    <row r="133" spans="1:11" ht="13.35" customHeight="1" x14ac:dyDescent="0.25">
      <c r="A133" s="147" t="s">
        <v>157</v>
      </c>
      <c r="B133" s="91"/>
      <c r="C133" s="45">
        <f>[1]SD7a!C133+[1]SD7b!C133++[1]SD7e!C133</f>
        <v>0</v>
      </c>
      <c r="D133" s="44">
        <f>[1]SD7a!D133+[1]SD7b!D133++[1]SD7e!D133</f>
        <v>0</v>
      </c>
      <c r="E133" s="149">
        <f>[1]SD7a!E133+[1]SD7b!E133++[1]SD7e!E133</f>
        <v>0</v>
      </c>
      <c r="F133" s="140">
        <f>[1]SD7a!F133+[1]SD7b!F133++[1]SD7e!F133</f>
        <v>0</v>
      </c>
      <c r="G133" s="44">
        <f>[1]SD7a!G133+[1]SD7b!G133++[1]SD7e!G133</f>
        <v>0</v>
      </c>
      <c r="H133" s="141">
        <f>[1]SD7a!H133+[1]SD7b!H133++[1]SD7e!H133</f>
        <v>0</v>
      </c>
      <c r="I133" s="140">
        <f>[1]SD7a!I133+[1]SD7b!I133++[1]SD7e!I133</f>
        <v>0</v>
      </c>
      <c r="J133" s="44">
        <f>[1]SD7a!J133+[1]SD7b!J133++[1]SD7e!J133</f>
        <v>0</v>
      </c>
      <c r="K133" s="141">
        <f>[1]SD7a!K133+[1]SD7b!K133++[1]SD7e!K133</f>
        <v>0</v>
      </c>
    </row>
    <row r="134" spans="1:11" ht="13.35" customHeight="1" x14ac:dyDescent="0.25">
      <c r="A134" s="147" t="s">
        <v>56</v>
      </c>
      <c r="B134" s="91"/>
      <c r="C134" s="45">
        <f>[1]SD7a!C134+[1]SD7b!C134++[1]SD7e!C134</f>
        <v>0</v>
      </c>
      <c r="D134" s="44">
        <f>[1]SD7a!D134+[1]SD7b!D134++[1]SD7e!D134</f>
        <v>0</v>
      </c>
      <c r="E134" s="149">
        <f>[1]SD7a!E134+[1]SD7b!E134++[1]SD7e!E134</f>
        <v>0</v>
      </c>
      <c r="F134" s="140">
        <f>[1]SD7a!F134+[1]SD7b!F134++[1]SD7e!F134</f>
        <v>0</v>
      </c>
      <c r="G134" s="44">
        <f>[1]SD7a!G134+[1]SD7b!G134++[1]SD7e!G134</f>
        <v>0</v>
      </c>
      <c r="H134" s="141">
        <f>[1]SD7a!H134+[1]SD7b!H134++[1]SD7e!H134</f>
        <v>0</v>
      </c>
      <c r="I134" s="140">
        <f>[1]SD7a!I134+[1]SD7b!I134++[1]SD7e!I134</f>
        <v>0</v>
      </c>
      <c r="J134" s="44">
        <f>[1]SD7a!J134+[1]SD7b!J134++[1]SD7e!J134</f>
        <v>0</v>
      </c>
      <c r="K134" s="141">
        <f>[1]SD7a!K134+[1]SD7b!K134++[1]SD7e!K134</f>
        <v>0</v>
      </c>
    </row>
    <row r="135" spans="1:11" ht="5.0999999999999996" customHeight="1" x14ac:dyDescent="0.25">
      <c r="A135" s="53"/>
      <c r="B135" s="91"/>
      <c r="C135" s="44"/>
      <c r="D135" s="44"/>
      <c r="E135" s="47"/>
      <c r="F135" s="46"/>
      <c r="G135" s="44"/>
      <c r="H135" s="45"/>
      <c r="I135" s="46"/>
      <c r="J135" s="44"/>
      <c r="K135" s="47"/>
    </row>
    <row r="136" spans="1:11" ht="13.35" customHeight="1" x14ac:dyDescent="0.25">
      <c r="A136" s="93" t="s">
        <v>158</v>
      </c>
      <c r="B136" s="91"/>
      <c r="C136" s="480">
        <f t="shared" ref="C136:K136" si="20">SUM(C137:C137)</f>
        <v>0</v>
      </c>
      <c r="D136" s="480">
        <f t="shared" si="20"/>
        <v>0</v>
      </c>
      <c r="E136" s="479">
        <f t="shared" si="20"/>
        <v>0</v>
      </c>
      <c r="F136" s="481">
        <f t="shared" si="20"/>
        <v>0</v>
      </c>
      <c r="G136" s="480">
        <f t="shared" si="20"/>
        <v>0</v>
      </c>
      <c r="H136" s="482">
        <f t="shared" si="20"/>
        <v>0</v>
      </c>
      <c r="I136" s="481">
        <f t="shared" si="20"/>
        <v>0</v>
      </c>
      <c r="J136" s="480">
        <f t="shared" si="20"/>
        <v>0</v>
      </c>
      <c r="K136" s="479">
        <f t="shared" si="20"/>
        <v>0</v>
      </c>
    </row>
    <row r="137" spans="1:11" ht="13.35" customHeight="1" x14ac:dyDescent="0.25">
      <c r="A137" s="142" t="s">
        <v>158</v>
      </c>
      <c r="B137" s="91"/>
      <c r="C137" s="45">
        <f>[1]SD7a!C137+[1]SD7b!C137++[1]SD7e!C137</f>
        <v>0</v>
      </c>
      <c r="D137" s="44">
        <f>[1]SD7a!D137+[1]SD7b!D137++[1]SD7e!D137</f>
        <v>0</v>
      </c>
      <c r="E137" s="149">
        <f>[1]SD7a!E137+[1]SD7b!E137++[1]SD7e!E137</f>
        <v>0</v>
      </c>
      <c r="F137" s="140">
        <f>[1]SD7a!F137+[1]SD7b!F137++[1]SD7e!F137</f>
        <v>0</v>
      </c>
      <c r="G137" s="44">
        <f>[1]SD7a!G137+[1]SD7b!G137++[1]SD7e!G137</f>
        <v>0</v>
      </c>
      <c r="H137" s="141">
        <f>[1]SD7a!H137+[1]SD7b!H137++[1]SD7e!H137</f>
        <v>0</v>
      </c>
      <c r="I137" s="140">
        <f>[1]SD7a!I137+[1]SD7b!I137++[1]SD7e!I137</f>
        <v>0</v>
      </c>
      <c r="J137" s="44">
        <f>[1]SD7a!J137+[1]SD7b!J137++[1]SD7e!J137</f>
        <v>0</v>
      </c>
      <c r="K137" s="141">
        <f>[1]SD7a!K137+[1]SD7b!K137++[1]SD7e!K137</f>
        <v>0</v>
      </c>
    </row>
    <row r="138" spans="1:11" ht="5.0999999999999996" customHeight="1" x14ac:dyDescent="0.25">
      <c r="A138" s="109"/>
      <c r="B138" s="91"/>
      <c r="C138" s="44"/>
      <c r="D138" s="44"/>
      <c r="E138" s="47"/>
      <c r="F138" s="46"/>
      <c r="G138" s="44"/>
      <c r="H138" s="45"/>
      <c r="I138" s="46"/>
      <c r="J138" s="44"/>
      <c r="K138" s="47"/>
    </row>
    <row r="139" spans="1:11" ht="13.35" customHeight="1" x14ac:dyDescent="0.25">
      <c r="A139" s="93" t="s">
        <v>159</v>
      </c>
      <c r="B139" s="91"/>
      <c r="C139" s="480">
        <f>SUM(C140:C147)</f>
        <v>0</v>
      </c>
      <c r="D139" s="480">
        <f>SUM(D140:D147)</f>
        <v>0</v>
      </c>
      <c r="E139" s="479">
        <f t="shared" ref="E139:K139" si="21">+E140+E141</f>
        <v>0</v>
      </c>
      <c r="F139" s="481">
        <f t="shared" si="21"/>
        <v>0</v>
      </c>
      <c r="G139" s="480">
        <f t="shared" si="21"/>
        <v>0</v>
      </c>
      <c r="H139" s="482">
        <f t="shared" si="21"/>
        <v>0</v>
      </c>
      <c r="I139" s="481">
        <f t="shared" si="21"/>
        <v>0</v>
      </c>
      <c r="J139" s="480">
        <f t="shared" si="21"/>
        <v>0</v>
      </c>
      <c r="K139" s="479">
        <f t="shared" si="21"/>
        <v>0</v>
      </c>
    </row>
    <row r="140" spans="1:11" ht="13.35" customHeight="1" x14ac:dyDescent="0.25">
      <c r="A140" s="142" t="s">
        <v>160</v>
      </c>
      <c r="B140" s="91"/>
      <c r="C140" s="45">
        <f>[1]SD7a!C140+[1]SD7b!C140++[1]SD7e!C140</f>
        <v>0</v>
      </c>
      <c r="D140" s="44">
        <f>[1]SD7a!D140+[1]SD7b!D140++[1]SD7e!D140</f>
        <v>0</v>
      </c>
      <c r="E140" s="149">
        <f>[1]SD7a!E140+[1]SD7b!E140++[1]SD7e!E140</f>
        <v>0</v>
      </c>
      <c r="F140" s="140">
        <f>[1]SD7a!F140+[1]SD7b!F140++[1]SD7e!F140</f>
        <v>0</v>
      </c>
      <c r="G140" s="44">
        <f>[1]SD7a!G140+[1]SD7b!G140++[1]SD7e!G140</f>
        <v>0</v>
      </c>
      <c r="H140" s="141">
        <f>[1]SD7a!H140+[1]SD7b!H140++[1]SD7e!H140</f>
        <v>0</v>
      </c>
      <c r="I140" s="140">
        <f>[1]SD7a!I140+[1]SD7b!I140++[1]SD7e!I140</f>
        <v>0</v>
      </c>
      <c r="J140" s="44">
        <f>[1]SD7a!J140+[1]SD7b!J140++[1]SD7e!J140</f>
        <v>0</v>
      </c>
      <c r="K140" s="141">
        <f>[1]SD7a!K140+[1]SD7b!K140++[1]SD7e!K140</f>
        <v>0</v>
      </c>
    </row>
    <row r="141" spans="1:11" ht="13.35" customHeight="1" x14ac:dyDescent="0.25">
      <c r="A141" s="142" t="s">
        <v>161</v>
      </c>
      <c r="B141" s="91"/>
      <c r="C141" s="44">
        <v>0</v>
      </c>
      <c r="D141" s="44">
        <v>0</v>
      </c>
      <c r="E141" s="44">
        <v>0</v>
      </c>
      <c r="F141" s="140">
        <v>0</v>
      </c>
      <c r="G141" s="44">
        <v>0</v>
      </c>
      <c r="H141" s="141">
        <v>0</v>
      </c>
      <c r="I141" s="150">
        <v>0</v>
      </c>
      <c r="J141" s="44">
        <v>0</v>
      </c>
      <c r="K141" s="141">
        <v>0</v>
      </c>
    </row>
    <row r="142" spans="1:11" ht="13.35" customHeight="1" x14ac:dyDescent="0.25">
      <c r="A142" s="147" t="s">
        <v>162</v>
      </c>
      <c r="B142" s="91"/>
      <c r="C142" s="45">
        <f>[1]SD7a!C142+[1]SD7b!C142++[1]SD7e!C142</f>
        <v>0</v>
      </c>
      <c r="D142" s="44">
        <f>[1]SD7a!D142+[1]SD7b!D142++[1]SD7e!D142</f>
        <v>0</v>
      </c>
      <c r="E142" s="149">
        <f>[1]SD7a!E142+[1]SD7b!E142++[1]SD7e!E142</f>
        <v>0</v>
      </c>
      <c r="F142" s="140">
        <f>[1]SD7a!F142+[1]SD7b!F142++[1]SD7e!F142</f>
        <v>0</v>
      </c>
      <c r="G142" s="44">
        <f>[1]SD7a!G142+[1]SD7b!G142++[1]SD7e!G142</f>
        <v>0</v>
      </c>
      <c r="H142" s="141">
        <f>[1]SD7a!H142+[1]SD7b!H142++[1]SD7e!H142</f>
        <v>0</v>
      </c>
      <c r="I142" s="140">
        <f>[1]SD7a!I142+[1]SD7b!I142++[1]SD7e!I142</f>
        <v>0</v>
      </c>
      <c r="J142" s="44">
        <f>[1]SD7a!J142+[1]SD7b!J142++[1]SD7e!J142</f>
        <v>0</v>
      </c>
      <c r="K142" s="141">
        <f>[1]SD7a!K142+[1]SD7b!K142++[1]SD7e!K142</f>
        <v>0</v>
      </c>
    </row>
    <row r="143" spans="1:11" ht="13.35" customHeight="1" x14ac:dyDescent="0.25">
      <c r="A143" s="147" t="s">
        <v>163</v>
      </c>
      <c r="B143" s="91"/>
      <c r="C143" s="45">
        <f>[1]SD7a!C143+[1]SD7b!C143++[1]SD7e!C143</f>
        <v>0</v>
      </c>
      <c r="D143" s="44">
        <f>[1]SD7a!D143+[1]SD7b!D143++[1]SD7e!D143</f>
        <v>0</v>
      </c>
      <c r="E143" s="149">
        <f>[1]SD7a!E143+[1]SD7b!E143++[1]SD7e!E143</f>
        <v>0</v>
      </c>
      <c r="F143" s="140">
        <f>[1]SD7a!F143+[1]SD7b!F143++[1]SD7e!F143</f>
        <v>0</v>
      </c>
      <c r="G143" s="44">
        <f>[1]SD7a!G143+[1]SD7b!G143++[1]SD7e!G143</f>
        <v>0</v>
      </c>
      <c r="H143" s="141">
        <f>[1]SD7a!H143+[1]SD7b!H143++[1]SD7e!H143</f>
        <v>0</v>
      </c>
      <c r="I143" s="140">
        <f>[1]SD7a!I143+[1]SD7b!I143++[1]SD7e!I143</f>
        <v>0</v>
      </c>
      <c r="J143" s="44">
        <f>[1]SD7a!J143+[1]SD7b!J143++[1]SD7e!J143</f>
        <v>0</v>
      </c>
      <c r="K143" s="141">
        <f>[1]SD7a!K143+[1]SD7b!K143++[1]SD7e!K143</f>
        <v>0</v>
      </c>
    </row>
    <row r="144" spans="1:11" ht="13.35" customHeight="1" x14ac:dyDescent="0.25">
      <c r="A144" s="147" t="s">
        <v>164</v>
      </c>
      <c r="B144" s="91"/>
      <c r="C144" s="45">
        <f>[1]SD7a!C144+[1]SD7b!C144++[1]SD7e!C144</f>
        <v>0</v>
      </c>
      <c r="D144" s="44">
        <f>[1]SD7a!D144+[1]SD7b!D144++[1]SD7e!D144</f>
        <v>0</v>
      </c>
      <c r="E144" s="149">
        <f>[1]SD7a!E144+[1]SD7b!E144++[1]SD7e!E144</f>
        <v>0</v>
      </c>
      <c r="F144" s="140">
        <f>[1]SD7a!F144+[1]SD7b!F144++[1]SD7e!F144</f>
        <v>0</v>
      </c>
      <c r="G144" s="44">
        <f>[1]SD7a!G144+[1]SD7b!G144++[1]SD7e!G144</f>
        <v>0</v>
      </c>
      <c r="H144" s="141">
        <f>[1]SD7a!H144+[1]SD7b!H144++[1]SD7e!H144</f>
        <v>0</v>
      </c>
      <c r="I144" s="140">
        <f>[1]SD7a!I144+[1]SD7b!I144++[1]SD7e!I144</f>
        <v>0</v>
      </c>
      <c r="J144" s="44">
        <f>[1]SD7a!J144+[1]SD7b!J144++[1]SD7e!J144</f>
        <v>0</v>
      </c>
      <c r="K144" s="141">
        <f>[1]SD7a!K144+[1]SD7b!K144++[1]SD7e!K144</f>
        <v>0</v>
      </c>
    </row>
    <row r="145" spans="1:11" s="208" customFormat="1" ht="13.35" customHeight="1" x14ac:dyDescent="0.25">
      <c r="A145" s="201" t="s">
        <v>165</v>
      </c>
      <c r="B145" s="202"/>
      <c r="C145" s="488"/>
      <c r="D145" s="488"/>
      <c r="E145" s="489">
        <v>0</v>
      </c>
      <c r="F145" s="490">
        <v>0</v>
      </c>
      <c r="G145" s="488">
        <v>0</v>
      </c>
      <c r="H145" s="489">
        <v>0</v>
      </c>
      <c r="I145" s="490">
        <v>0</v>
      </c>
      <c r="J145" s="488">
        <v>0</v>
      </c>
      <c r="K145" s="491">
        <v>0</v>
      </c>
    </row>
    <row r="146" spans="1:11" ht="13.35" customHeight="1" x14ac:dyDescent="0.25">
      <c r="A146" s="147" t="s">
        <v>166</v>
      </c>
      <c r="B146" s="91"/>
      <c r="C146" s="45">
        <f>[1]SD7a!C146+[1]SD7b!C146++[1]SD7e!C146</f>
        <v>0</v>
      </c>
      <c r="D146" s="44">
        <f>[1]SD7a!D146+[1]SD7b!D146++[1]SD7e!D146</f>
        <v>0</v>
      </c>
      <c r="E146" s="149">
        <f>[1]SD7a!E146+[1]SD7b!E146++[1]SD7e!E146</f>
        <v>0</v>
      </c>
      <c r="F146" s="140">
        <f>[1]SD7a!F146+[1]SD7b!F146++[1]SD7e!F146</f>
        <v>0</v>
      </c>
      <c r="G146" s="44">
        <f>[1]SD7a!G146+[1]SD7b!G146++[1]SD7e!G146</f>
        <v>0</v>
      </c>
      <c r="H146" s="141">
        <f>[1]SD7a!H146+[1]SD7b!H146++[1]SD7e!H146</f>
        <v>0</v>
      </c>
      <c r="I146" s="140">
        <f>[1]SD7a!I146+[1]SD7b!I146++[1]SD7e!I146</f>
        <v>0</v>
      </c>
      <c r="J146" s="44">
        <f>[1]SD7a!J146+[1]SD7b!J146++[1]SD7e!J146</f>
        <v>0</v>
      </c>
      <c r="K146" s="141">
        <f>[1]SD7a!K146+[1]SD7b!K146++[1]SD7e!K146</f>
        <v>0</v>
      </c>
    </row>
    <row r="147" spans="1:11" ht="13.35" customHeight="1" x14ac:dyDescent="0.25">
      <c r="A147" s="147" t="s">
        <v>167</v>
      </c>
      <c r="B147" s="91"/>
      <c r="C147" s="45">
        <f>[1]SD7a!C147+[1]SD7b!C147++[1]SD7e!C147</f>
        <v>0</v>
      </c>
      <c r="D147" s="44">
        <f>[1]SD7a!D147+[1]SD7b!D147++[1]SD7e!D147</f>
        <v>0</v>
      </c>
      <c r="E147" s="149">
        <f>[1]SD7a!E147+[1]SD7b!E147++[1]SD7e!E147</f>
        <v>0</v>
      </c>
      <c r="F147" s="140">
        <f>[1]SD7a!F147+[1]SD7b!F147++[1]SD7e!F147</f>
        <v>0</v>
      </c>
      <c r="G147" s="44">
        <f>[1]SD7a!G147+[1]SD7b!G147++[1]SD7e!G147</f>
        <v>0</v>
      </c>
      <c r="H147" s="141">
        <f>[1]SD7a!H147+[1]SD7b!H147++[1]SD7e!H147</f>
        <v>0</v>
      </c>
      <c r="I147" s="140">
        <f>[1]SD7a!I147+[1]SD7b!I147++[1]SD7e!I147</f>
        <v>0</v>
      </c>
      <c r="J147" s="44">
        <f>[1]SD7a!J147+[1]SD7b!J147++[1]SD7e!J147</f>
        <v>0</v>
      </c>
      <c r="K147" s="141">
        <f>[1]SD7a!K147+[1]SD7b!K147++[1]SD7e!K147</f>
        <v>0</v>
      </c>
    </row>
    <row r="148" spans="1:11" ht="5.0999999999999996" customHeight="1" x14ac:dyDescent="0.25">
      <c r="A148" s="109"/>
      <c r="B148" s="91"/>
      <c r="C148" s="114"/>
      <c r="D148" s="114"/>
      <c r="E148" s="117"/>
      <c r="F148" s="116"/>
      <c r="G148" s="114"/>
      <c r="H148" s="115"/>
      <c r="I148" s="116"/>
      <c r="J148" s="114"/>
      <c r="K148" s="117"/>
    </row>
    <row r="149" spans="1:11" ht="12" customHeight="1" x14ac:dyDescent="0.25">
      <c r="A149" s="93" t="s">
        <v>168</v>
      </c>
      <c r="B149" s="91"/>
      <c r="C149" s="480">
        <f t="shared" ref="C149:K149" si="22">SUM(C150:C150)</f>
        <v>0</v>
      </c>
      <c r="D149" s="480">
        <f t="shared" si="22"/>
        <v>0</v>
      </c>
      <c r="E149" s="479">
        <f t="shared" si="22"/>
        <v>0</v>
      </c>
      <c r="F149" s="481">
        <f t="shared" si="22"/>
        <v>0</v>
      </c>
      <c r="G149" s="480">
        <f t="shared" si="22"/>
        <v>0</v>
      </c>
      <c r="H149" s="482">
        <f t="shared" si="22"/>
        <v>0</v>
      </c>
      <c r="I149" s="481">
        <f t="shared" si="22"/>
        <v>0</v>
      </c>
      <c r="J149" s="480">
        <f t="shared" si="22"/>
        <v>0</v>
      </c>
      <c r="K149" s="479">
        <f t="shared" si="22"/>
        <v>0</v>
      </c>
    </row>
    <row r="150" spans="1:11" s="208" customFormat="1" ht="13.35" customHeight="1" x14ac:dyDescent="0.25">
      <c r="A150" s="209" t="s">
        <v>168</v>
      </c>
      <c r="B150" s="202"/>
      <c r="C150" s="484"/>
      <c r="D150" s="484"/>
      <c r="E150" s="485">
        <v>0</v>
      </c>
      <c r="F150" s="486"/>
      <c r="G150" s="484"/>
      <c r="H150" s="487">
        <f>SUM(F150:G150)</f>
        <v>0</v>
      </c>
      <c r="I150" s="486"/>
      <c r="J150" s="484"/>
      <c r="K150" s="485"/>
    </row>
    <row r="151" spans="1:11" ht="5.0999999999999996" customHeight="1" x14ac:dyDescent="0.25">
      <c r="A151" s="109"/>
      <c r="B151" s="91"/>
      <c r="C151" s="44"/>
      <c r="D151" s="44"/>
      <c r="E151" s="47"/>
      <c r="F151" s="46"/>
      <c r="G151" s="44"/>
      <c r="H151" s="45"/>
      <c r="I151" s="46"/>
      <c r="J151" s="44"/>
      <c r="K151" s="47"/>
    </row>
    <row r="152" spans="1:11" ht="13.35" customHeight="1" x14ac:dyDescent="0.25">
      <c r="A152" s="93" t="s">
        <v>169</v>
      </c>
      <c r="B152" s="91"/>
      <c r="C152" s="480">
        <f t="shared" ref="C152:K152" si="23">SUM(C153:C153)</f>
        <v>0</v>
      </c>
      <c r="D152" s="480">
        <f t="shared" si="23"/>
        <v>0</v>
      </c>
      <c r="E152" s="479">
        <f t="shared" si="23"/>
        <v>0</v>
      </c>
      <c r="F152" s="481">
        <f t="shared" si="23"/>
        <v>0</v>
      </c>
      <c r="G152" s="480">
        <f t="shared" si="23"/>
        <v>0</v>
      </c>
      <c r="H152" s="482">
        <f t="shared" si="23"/>
        <v>0</v>
      </c>
      <c r="I152" s="481">
        <f t="shared" si="23"/>
        <v>0</v>
      </c>
      <c r="J152" s="480">
        <f t="shared" si="23"/>
        <v>0</v>
      </c>
      <c r="K152" s="479">
        <f t="shared" si="23"/>
        <v>0</v>
      </c>
    </row>
    <row r="153" spans="1:11" s="208" customFormat="1" ht="13.35" customHeight="1" x14ac:dyDescent="0.25">
      <c r="A153" s="209" t="s">
        <v>169</v>
      </c>
      <c r="B153" s="202"/>
      <c r="C153" s="489"/>
      <c r="D153" s="488"/>
      <c r="E153" s="492">
        <v>0</v>
      </c>
      <c r="F153" s="493"/>
      <c r="G153" s="488"/>
      <c r="H153" s="491"/>
      <c r="I153" s="493"/>
      <c r="J153" s="488"/>
      <c r="K153" s="491"/>
    </row>
    <row r="154" spans="1:11" ht="5.0999999999999996" customHeight="1" x14ac:dyDescent="0.25">
      <c r="A154" s="109"/>
      <c r="B154" s="91"/>
      <c r="C154" s="44"/>
      <c r="D154" s="44"/>
      <c r="E154" s="47"/>
      <c r="F154" s="46"/>
      <c r="G154" s="44"/>
      <c r="H154" s="45"/>
      <c r="I154" s="46"/>
      <c r="J154" s="44"/>
      <c r="K154" s="47"/>
    </row>
    <row r="155" spans="1:11" ht="13.35" customHeight="1" x14ac:dyDescent="0.25">
      <c r="A155" s="93" t="s">
        <v>170</v>
      </c>
      <c r="B155" s="91"/>
      <c r="C155" s="480">
        <f t="shared" ref="C155:K155" si="24">SUM(C156:C156)</f>
        <v>0</v>
      </c>
      <c r="D155" s="480">
        <f t="shared" si="24"/>
        <v>0</v>
      </c>
      <c r="E155" s="479">
        <f t="shared" si="24"/>
        <v>0</v>
      </c>
      <c r="F155" s="481">
        <f t="shared" si="24"/>
        <v>0</v>
      </c>
      <c r="G155" s="480">
        <f t="shared" si="24"/>
        <v>0</v>
      </c>
      <c r="H155" s="482">
        <f t="shared" si="24"/>
        <v>0</v>
      </c>
      <c r="I155" s="481">
        <f t="shared" si="24"/>
        <v>0</v>
      </c>
      <c r="J155" s="480">
        <f t="shared" si="24"/>
        <v>0</v>
      </c>
      <c r="K155" s="479">
        <f t="shared" si="24"/>
        <v>0</v>
      </c>
    </row>
    <row r="156" spans="1:11" s="208" customFormat="1" ht="13.35" customHeight="1" x14ac:dyDescent="0.25">
      <c r="A156" s="209" t="s">
        <v>170</v>
      </c>
      <c r="B156" s="202"/>
      <c r="C156" s="489">
        <v>0</v>
      </c>
      <c r="D156" s="488">
        <v>0</v>
      </c>
      <c r="E156" s="492">
        <v>0</v>
      </c>
      <c r="F156" s="493">
        <v>0</v>
      </c>
      <c r="G156" s="488">
        <v>0</v>
      </c>
      <c r="H156" s="491">
        <v>0</v>
      </c>
      <c r="I156" s="493"/>
      <c r="J156" s="488"/>
      <c r="K156" s="491"/>
    </row>
    <row r="157" spans="1:11" ht="5.0999999999999996" customHeight="1" x14ac:dyDescent="0.25">
      <c r="A157" s="109"/>
      <c r="B157" s="91"/>
      <c r="C157" s="44"/>
      <c r="D157" s="44"/>
      <c r="E157" s="47"/>
      <c r="F157" s="46"/>
      <c r="G157" s="44"/>
      <c r="H157" s="45"/>
      <c r="I157" s="46"/>
      <c r="J157" s="44"/>
      <c r="K157" s="47"/>
    </row>
    <row r="158" spans="1:11" ht="13.35" customHeight="1" x14ac:dyDescent="0.25">
      <c r="A158" s="93" t="s">
        <v>171</v>
      </c>
      <c r="B158" s="91"/>
      <c r="C158" s="480">
        <f t="shared" ref="C158:K158" si="25">SUM(C159:C159)</f>
        <v>0</v>
      </c>
      <c r="D158" s="480">
        <f t="shared" si="25"/>
        <v>0</v>
      </c>
      <c r="E158" s="479">
        <f t="shared" si="25"/>
        <v>0</v>
      </c>
      <c r="F158" s="481">
        <f t="shared" si="25"/>
        <v>0</v>
      </c>
      <c r="G158" s="480">
        <f t="shared" si="25"/>
        <v>0</v>
      </c>
      <c r="H158" s="482">
        <f t="shared" si="25"/>
        <v>0</v>
      </c>
      <c r="I158" s="481">
        <f t="shared" si="25"/>
        <v>0</v>
      </c>
      <c r="J158" s="480">
        <f t="shared" si="25"/>
        <v>0</v>
      </c>
      <c r="K158" s="479">
        <f t="shared" si="25"/>
        <v>0</v>
      </c>
    </row>
    <row r="159" spans="1:11" s="208" customFormat="1" ht="13.35" customHeight="1" x14ac:dyDescent="0.25">
      <c r="A159" s="209" t="s">
        <v>171</v>
      </c>
      <c r="B159" s="202"/>
      <c r="C159" s="489">
        <v>0</v>
      </c>
      <c r="D159" s="488">
        <v>0</v>
      </c>
      <c r="E159" s="492">
        <v>0</v>
      </c>
      <c r="F159" s="493"/>
      <c r="G159" s="488"/>
      <c r="H159" s="491"/>
      <c r="I159" s="493"/>
      <c r="J159" s="488"/>
      <c r="K159" s="491"/>
    </row>
    <row r="160" spans="1:11" ht="5.0999999999999996" customHeight="1" x14ac:dyDescent="0.25">
      <c r="A160" s="109"/>
      <c r="B160" s="91"/>
      <c r="C160" s="44"/>
      <c r="D160" s="44"/>
      <c r="E160" s="47"/>
      <c r="F160" s="46"/>
      <c r="G160" s="44"/>
      <c r="H160" s="45"/>
      <c r="I160" s="46"/>
      <c r="J160" s="44"/>
      <c r="K160" s="47"/>
    </row>
    <row r="161" spans="1:23" ht="13.35" customHeight="1" x14ac:dyDescent="0.25">
      <c r="A161" s="93" t="s">
        <v>172</v>
      </c>
      <c r="B161" s="91"/>
      <c r="C161" s="480">
        <f t="shared" ref="C161:K161" si="26">SUM(C162:C162)</f>
        <v>0</v>
      </c>
      <c r="D161" s="480">
        <f t="shared" si="26"/>
        <v>0</v>
      </c>
      <c r="E161" s="479">
        <f t="shared" si="26"/>
        <v>0</v>
      </c>
      <c r="F161" s="481">
        <f t="shared" si="26"/>
        <v>0</v>
      </c>
      <c r="G161" s="480">
        <f t="shared" si="26"/>
        <v>0</v>
      </c>
      <c r="H161" s="482">
        <f t="shared" si="26"/>
        <v>0</v>
      </c>
      <c r="I161" s="481">
        <f t="shared" si="26"/>
        <v>0</v>
      </c>
      <c r="J161" s="480">
        <f t="shared" si="26"/>
        <v>0</v>
      </c>
      <c r="K161" s="479">
        <f t="shared" si="26"/>
        <v>0</v>
      </c>
    </row>
    <row r="162" spans="1:23" ht="13.35" customHeight="1" x14ac:dyDescent="0.25">
      <c r="A162" s="142" t="s">
        <v>172</v>
      </c>
      <c r="B162" s="91"/>
      <c r="C162" s="45">
        <f>[1]SD7a!C162+[1]SD7b!C162++[1]SD7e!C162</f>
        <v>0</v>
      </c>
      <c r="D162" s="44">
        <f>[1]SD7a!D162+[1]SD7b!D162++[1]SD7e!D162</f>
        <v>0</v>
      </c>
      <c r="E162" s="149">
        <f>[1]SD7a!E162+[1]SD7b!E162++[1]SD7e!E162</f>
        <v>0</v>
      </c>
      <c r="F162" s="140">
        <f>[1]SD7a!F162+[1]SD7b!F162++[1]SD7e!F162</f>
        <v>0</v>
      </c>
      <c r="G162" s="44">
        <f>[1]SD7a!G162+[1]SD7b!G162++[1]SD7e!G162</f>
        <v>0</v>
      </c>
      <c r="H162" s="141">
        <f>[1]SD7a!H162+[1]SD7b!H162++[1]SD7e!H162</f>
        <v>0</v>
      </c>
      <c r="I162" s="140">
        <f>[1]SD7a!I162+[1]SD7b!I162++[1]SD7e!I162</f>
        <v>0</v>
      </c>
      <c r="J162" s="44">
        <f>[1]SD7a!J162+[1]SD7b!J162++[1]SD7e!J162</f>
        <v>0</v>
      </c>
      <c r="K162" s="141">
        <f>[1]SD7a!K162+[1]SD7b!K162++[1]SD7e!K162</f>
        <v>0</v>
      </c>
    </row>
    <row r="163" spans="1:23" ht="5.0999999999999996" customHeight="1" x14ac:dyDescent="0.25">
      <c r="A163" s="109"/>
      <c r="B163" s="91"/>
      <c r="C163" s="44"/>
      <c r="D163" s="44"/>
      <c r="E163" s="47"/>
      <c r="F163" s="46"/>
      <c r="G163" s="44"/>
      <c r="H163" s="45"/>
      <c r="I163" s="46"/>
      <c r="J163" s="44"/>
      <c r="K163" s="47"/>
    </row>
    <row r="164" spans="1:23" ht="13.35" customHeight="1" x14ac:dyDescent="0.25">
      <c r="A164" s="93" t="s">
        <v>173</v>
      </c>
      <c r="B164" s="91"/>
      <c r="C164" s="480">
        <f t="shared" ref="C164:K164" si="27">SUM(C165:C165)</f>
        <v>0</v>
      </c>
      <c r="D164" s="480">
        <f t="shared" si="27"/>
        <v>0</v>
      </c>
      <c r="E164" s="479">
        <f t="shared" si="27"/>
        <v>0</v>
      </c>
      <c r="F164" s="481">
        <f t="shared" si="27"/>
        <v>0</v>
      </c>
      <c r="G164" s="480">
        <f t="shared" si="27"/>
        <v>0</v>
      </c>
      <c r="H164" s="482">
        <f t="shared" si="27"/>
        <v>0</v>
      </c>
      <c r="I164" s="481">
        <f t="shared" si="27"/>
        <v>0</v>
      </c>
      <c r="J164" s="480">
        <f t="shared" si="27"/>
        <v>0</v>
      </c>
      <c r="K164" s="479">
        <f t="shared" si="27"/>
        <v>0</v>
      </c>
    </row>
    <row r="165" spans="1:23" ht="13.35" customHeight="1" x14ac:dyDescent="0.25">
      <c r="A165" s="142" t="s">
        <v>173</v>
      </c>
      <c r="B165" s="91"/>
      <c r="C165" s="45">
        <f>[1]SD7a!C165+[1]SD7b!C165++[1]SD7e!C165</f>
        <v>0</v>
      </c>
      <c r="D165" s="44">
        <f>[1]SD7a!D165+[1]SD7b!D165++[1]SD7e!D165</f>
        <v>0</v>
      </c>
      <c r="E165" s="149">
        <f>[1]SD7a!E165+[1]SD7b!E165++[1]SD7e!E165</f>
        <v>0</v>
      </c>
      <c r="F165" s="140">
        <f>[1]SD7a!F165+[1]SD7b!F165++[1]SD7e!F165</f>
        <v>0</v>
      </c>
      <c r="G165" s="44">
        <f>[1]SD7a!G165+[1]SD7b!G165++[1]SD7e!G165</f>
        <v>0</v>
      </c>
      <c r="H165" s="141">
        <f>[1]SD7a!H165+[1]SD7b!H165++[1]SD7e!H165</f>
        <v>0</v>
      </c>
      <c r="I165" s="140">
        <f>[1]SD7a!I165+[1]SD7b!I165++[1]SD7e!I165</f>
        <v>0</v>
      </c>
      <c r="J165" s="44">
        <f>[1]SD7a!J165+[1]SD7b!J165++[1]SD7e!J165</f>
        <v>0</v>
      </c>
      <c r="K165" s="141">
        <f>[1]SD7a!K165+[1]SD7b!K165++[1]SD7e!K165</f>
        <v>0</v>
      </c>
    </row>
    <row r="166" spans="1:23" ht="5.0999999999999996" customHeight="1" x14ac:dyDescent="0.25">
      <c r="A166" s="109"/>
      <c r="B166" s="91"/>
      <c r="C166" s="44"/>
      <c r="D166" s="44"/>
      <c r="E166" s="47"/>
      <c r="F166" s="46"/>
      <c r="G166" s="44"/>
      <c r="H166" s="45"/>
      <c r="I166" s="46"/>
      <c r="J166" s="44"/>
      <c r="K166" s="47"/>
    </row>
    <row r="167" spans="1:23" ht="12.75" customHeight="1" x14ac:dyDescent="0.25">
      <c r="A167" s="16" t="s">
        <v>534</v>
      </c>
      <c r="B167" s="478">
        <v>1</v>
      </c>
      <c r="C167" s="344">
        <f t="shared" ref="C167:K167" si="28">C6+C74+C103+C110+C118+C136+C139+C149+C152+C155+C158+C161+C164</f>
        <v>0</v>
      </c>
      <c r="D167" s="119">
        <f t="shared" si="28"/>
        <v>0</v>
      </c>
      <c r="E167" s="17">
        <f t="shared" si="28"/>
        <v>0</v>
      </c>
      <c r="F167" s="344">
        <f t="shared" si="28"/>
        <v>0</v>
      </c>
      <c r="G167" s="119">
        <f t="shared" si="28"/>
        <v>0</v>
      </c>
      <c r="H167" s="17">
        <f t="shared" si="28"/>
        <v>0</v>
      </c>
      <c r="I167" s="344">
        <f t="shared" si="28"/>
        <v>0</v>
      </c>
      <c r="J167" s="119">
        <f t="shared" si="28"/>
        <v>0</v>
      </c>
      <c r="K167" s="17">
        <f t="shared" si="28"/>
        <v>0</v>
      </c>
      <c r="M167" s="21"/>
      <c r="N167" s="21"/>
      <c r="O167" s="21"/>
      <c r="P167" s="21"/>
      <c r="Q167" s="21"/>
      <c r="R167" s="21"/>
      <c r="S167" s="21"/>
      <c r="T167" s="21"/>
      <c r="U167" s="21"/>
      <c r="V167" s="21"/>
      <c r="W167" s="21"/>
    </row>
    <row r="168" spans="1:23" ht="12.75" customHeight="1" x14ac:dyDescent="0.25">
      <c r="A168" s="18" t="str">
        <f>head27a</f>
        <v>References</v>
      </c>
      <c r="C168" s="21"/>
      <c r="D168" s="21"/>
      <c r="E168" s="21"/>
      <c r="F168" s="21"/>
      <c r="G168" s="21"/>
      <c r="H168" s="21"/>
      <c r="I168" s="21"/>
      <c r="J168" s="21"/>
      <c r="K168" s="21"/>
    </row>
    <row r="169" spans="1:23" ht="11.25" customHeight="1" x14ac:dyDescent="0.25">
      <c r="A169" s="20" t="s">
        <v>174</v>
      </c>
      <c r="C169" s="22"/>
      <c r="D169" s="22"/>
      <c r="E169" s="21"/>
      <c r="F169" s="21"/>
      <c r="G169" s="21"/>
      <c r="H169" s="21"/>
      <c r="I169" s="21"/>
      <c r="J169" s="21"/>
      <c r="K169" s="21"/>
    </row>
    <row r="170" spans="1:23" ht="11.25" customHeight="1" x14ac:dyDescent="0.25"/>
    <row r="171" spans="1:23" ht="11.25" customHeight="1" x14ac:dyDescent="0.25"/>
    <row r="172" spans="1:23" ht="11.25" customHeight="1" x14ac:dyDescent="0.25"/>
    <row r="173" spans="1:23" ht="11.25" customHeight="1" x14ac:dyDescent="0.25"/>
    <row r="174" spans="1:23" ht="11.25" customHeight="1" x14ac:dyDescent="0.25"/>
    <row r="175" spans="1:23" ht="11.25" customHeight="1" x14ac:dyDescent="0.25"/>
    <row r="176" spans="1:23"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FD69B-DA4F-48A8-9593-61D1907EBFC6}">
  <sheetPr codeName="Sheet6">
    <tabColor rgb="FF00B050"/>
  </sheetPr>
  <dimension ref="A1:O100"/>
  <sheetViews>
    <sheetView workbookViewId="0">
      <selection activeCell="L21" sqref="L21"/>
    </sheetView>
  </sheetViews>
  <sheetFormatPr defaultColWidth="9.140625" defaultRowHeight="12.75" x14ac:dyDescent="0.25"/>
  <cols>
    <col min="1" max="1" width="35.7109375" style="3" customWidth="1"/>
    <col min="2" max="2" width="3.140625" style="2" customWidth="1"/>
    <col min="3" max="14" width="9.7109375" style="3" customWidth="1"/>
    <col min="15" max="15" width="9.85546875" style="3" customWidth="1"/>
    <col min="16" max="18" width="9.42578125" style="3" customWidth="1"/>
    <col min="19" max="20" width="9.85546875" style="3" customWidth="1"/>
    <col min="21" max="16384" width="9.140625" style="3"/>
  </cols>
  <sheetData>
    <row r="1" spans="1:15" ht="13.5" x14ac:dyDescent="0.25">
      <c r="A1" s="1" t="s">
        <v>607</v>
      </c>
    </row>
    <row r="2" spans="1:15" ht="36" customHeight="1" x14ac:dyDescent="0.25">
      <c r="A2" s="75" t="str">
        <f>desc</f>
        <v>Description</v>
      </c>
      <c r="B2" s="76" t="str">
        <f>head27</f>
        <v>Ref</v>
      </c>
      <c r="C2" s="77" t="s">
        <v>33</v>
      </c>
      <c r="D2" s="28" t="str">
        <f>Head2</f>
        <v>Current Year 2021/22</v>
      </c>
      <c r="E2" s="619" t="str">
        <f>Head3</f>
        <v>2022/23 Medium Term Revenue &amp; Expenditure Framework</v>
      </c>
      <c r="F2" s="620"/>
      <c r="G2" s="621"/>
      <c r="H2" s="27" t="str">
        <f>Head12</f>
        <v>Forecast 2025/26</v>
      </c>
      <c r="I2" s="77" t="str">
        <f>Head13</f>
        <v>Forecast 2026/27</v>
      </c>
      <c r="J2" s="77" t="str">
        <f>Head14</f>
        <v>Forecast 2027/28</v>
      </c>
      <c r="K2" s="77" t="str">
        <f>Head15</f>
        <v>Forecast 2028/29</v>
      </c>
      <c r="L2" s="77" t="str">
        <f>Head16</f>
        <v>Forecast 2029/30</v>
      </c>
      <c r="M2" s="77" t="str">
        <f>Head17</f>
        <v>Forecast 2030/31</v>
      </c>
      <c r="N2" s="28" t="str">
        <f>Head18</f>
        <v>Forecast 2031/32</v>
      </c>
      <c r="O2" s="78" t="s">
        <v>34</v>
      </c>
    </row>
    <row r="3" spans="1:15" x14ac:dyDescent="0.25">
      <c r="A3" s="79"/>
      <c r="B3" s="80" t="s">
        <v>35</v>
      </c>
      <c r="C3" s="659" t="str">
        <f>Head9</f>
        <v>Budget Year 2022/23</v>
      </c>
      <c r="D3" s="660" t="str">
        <f>Head10</f>
        <v>Budget Year +1 2023/24</v>
      </c>
      <c r="E3" s="662" t="str">
        <f>Head11</f>
        <v>Budget Year +2 2024/25</v>
      </c>
      <c r="F3" s="659" t="str">
        <f>Head12</f>
        <v>Forecast 2025/26</v>
      </c>
      <c r="G3" s="660" t="str">
        <f>Head13</f>
        <v>Forecast 2026/27</v>
      </c>
      <c r="H3" s="623" t="str">
        <f>Head14</f>
        <v>Forecast 2027/28</v>
      </c>
      <c r="I3" s="655" t="str">
        <f>Head48</f>
        <v>Present value</v>
      </c>
      <c r="J3" s="82" t="s">
        <v>36</v>
      </c>
      <c r="K3" s="82" t="s">
        <v>36</v>
      </c>
      <c r="L3" s="82" t="s">
        <v>36</v>
      </c>
      <c r="M3" s="82" t="s">
        <v>36</v>
      </c>
      <c r="N3" s="83" t="s">
        <v>36</v>
      </c>
      <c r="O3" s="84" t="s">
        <v>36</v>
      </c>
    </row>
    <row r="4" spans="1:15" ht="13.5" customHeight="1" x14ac:dyDescent="0.25">
      <c r="A4" s="85" t="s">
        <v>7</v>
      </c>
      <c r="B4" s="86"/>
      <c r="C4" s="624"/>
      <c r="D4" s="661"/>
      <c r="E4" s="663"/>
      <c r="F4" s="624"/>
      <c r="G4" s="661"/>
      <c r="H4" s="624"/>
      <c r="I4" s="656"/>
      <c r="J4" s="87"/>
      <c r="K4" s="87"/>
      <c r="L4" s="87"/>
      <c r="M4" s="87"/>
      <c r="N4" s="88"/>
      <c r="O4" s="89"/>
    </row>
    <row r="5" spans="1:15" x14ac:dyDescent="0.25">
      <c r="A5" s="90" t="s">
        <v>23</v>
      </c>
      <c r="B5" s="91"/>
      <c r="C5" s="49"/>
      <c r="D5" s="50"/>
      <c r="E5" s="51"/>
      <c r="F5" s="49"/>
      <c r="G5" s="52"/>
      <c r="H5" s="50"/>
      <c r="I5" s="49"/>
      <c r="J5" s="49"/>
      <c r="K5" s="49"/>
      <c r="L5" s="49"/>
      <c r="M5" s="49"/>
      <c r="N5" s="52"/>
      <c r="O5" s="92"/>
    </row>
    <row r="6" spans="1:15" ht="11.25" customHeight="1" x14ac:dyDescent="0.25">
      <c r="A6" s="93" t="s">
        <v>37</v>
      </c>
      <c r="B6" s="91">
        <v>2</v>
      </c>
      <c r="C6" s="49"/>
      <c r="D6" s="50"/>
      <c r="E6" s="51"/>
      <c r="F6" s="49"/>
      <c r="G6" s="52"/>
      <c r="H6" s="50"/>
      <c r="I6" s="49"/>
      <c r="J6" s="49"/>
      <c r="K6" s="49"/>
      <c r="L6" s="49"/>
      <c r="M6" s="49"/>
      <c r="N6" s="52"/>
      <c r="O6" s="92"/>
    </row>
    <row r="7" spans="1:15" ht="11.25" customHeight="1" x14ac:dyDescent="0.25">
      <c r="A7" s="94" t="s">
        <v>38</v>
      </c>
      <c r="B7" s="91"/>
      <c r="C7" s="200" t="s">
        <v>639</v>
      </c>
      <c r="D7" s="96"/>
      <c r="E7" s="97"/>
      <c r="F7" s="95"/>
      <c r="G7" s="98"/>
      <c r="H7" s="96"/>
      <c r="I7" s="95"/>
      <c r="J7" s="95"/>
      <c r="K7" s="95"/>
      <c r="L7" s="95"/>
      <c r="M7" s="95"/>
      <c r="N7" s="98"/>
      <c r="O7" s="99">
        <f>SUM(C7:N7)</f>
        <v>0</v>
      </c>
    </row>
    <row r="8" spans="1:15" ht="11.25" customHeight="1" x14ac:dyDescent="0.25">
      <c r="A8" s="94" t="s">
        <v>39</v>
      </c>
      <c r="B8" s="91"/>
      <c r="C8" s="100"/>
      <c r="D8" s="101"/>
      <c r="E8" s="102"/>
      <c r="F8" s="100"/>
      <c r="G8" s="103"/>
      <c r="H8" s="101"/>
      <c r="I8" s="100"/>
      <c r="J8" s="100"/>
      <c r="K8" s="100"/>
      <c r="L8" s="100"/>
      <c r="M8" s="100"/>
      <c r="N8" s="103"/>
      <c r="O8" s="99">
        <f>SUM(C8:N8)</f>
        <v>0</v>
      </c>
    </row>
    <row r="9" spans="1:15" ht="11.25" customHeight="1" x14ac:dyDescent="0.25">
      <c r="A9" s="94" t="s">
        <v>40</v>
      </c>
      <c r="B9" s="91"/>
      <c r="C9" s="61"/>
      <c r="D9" s="62"/>
      <c r="E9" s="63"/>
      <c r="F9" s="61"/>
      <c r="G9" s="64"/>
      <c r="H9" s="62"/>
      <c r="I9" s="61"/>
      <c r="J9" s="61"/>
      <c r="K9" s="61"/>
      <c r="L9" s="61"/>
      <c r="M9" s="61"/>
      <c r="N9" s="64"/>
      <c r="O9" s="99">
        <f>SUM(C9:N9)</f>
        <v>0</v>
      </c>
    </row>
    <row r="10" spans="1:15" ht="11.25" customHeight="1" x14ac:dyDescent="0.25">
      <c r="A10" s="90" t="s">
        <v>41</v>
      </c>
      <c r="B10" s="91"/>
      <c r="C10" s="104">
        <f t="shared" ref="C10:N10" si="0">SUM(C7:C9)</f>
        <v>0</v>
      </c>
      <c r="D10" s="105">
        <f t="shared" si="0"/>
        <v>0</v>
      </c>
      <c r="E10" s="106">
        <f t="shared" si="0"/>
        <v>0</v>
      </c>
      <c r="F10" s="104">
        <f t="shared" si="0"/>
        <v>0</v>
      </c>
      <c r="G10" s="107">
        <f t="shared" si="0"/>
        <v>0</v>
      </c>
      <c r="H10" s="105">
        <f t="shared" si="0"/>
        <v>0</v>
      </c>
      <c r="I10" s="104">
        <f t="shared" si="0"/>
        <v>0</v>
      </c>
      <c r="J10" s="104">
        <f t="shared" si="0"/>
        <v>0</v>
      </c>
      <c r="K10" s="104">
        <f t="shared" si="0"/>
        <v>0</v>
      </c>
      <c r="L10" s="104">
        <f t="shared" si="0"/>
        <v>0</v>
      </c>
      <c r="M10" s="104">
        <f t="shared" si="0"/>
        <v>0</v>
      </c>
      <c r="N10" s="107">
        <f t="shared" si="0"/>
        <v>0</v>
      </c>
      <c r="O10" s="108">
        <f>SUM(C10:N10)</f>
        <v>0</v>
      </c>
    </row>
    <row r="11" spans="1:15" ht="5.0999999999999996" customHeight="1" x14ac:dyDescent="0.25">
      <c r="A11" s="109"/>
      <c r="B11" s="91"/>
      <c r="C11" s="44"/>
      <c r="D11" s="45"/>
      <c r="E11" s="46"/>
      <c r="F11" s="44"/>
      <c r="G11" s="47"/>
      <c r="H11" s="45"/>
      <c r="I11" s="44"/>
      <c r="J11" s="44"/>
      <c r="K11" s="44"/>
      <c r="L11" s="44"/>
      <c r="M11" s="44"/>
      <c r="N11" s="47"/>
      <c r="O11" s="99"/>
    </row>
    <row r="12" spans="1:15" ht="11.25" customHeight="1" x14ac:dyDescent="0.25">
      <c r="A12" s="93" t="s">
        <v>42</v>
      </c>
      <c r="B12" s="91">
        <v>2</v>
      </c>
      <c r="C12" s="44"/>
      <c r="D12" s="45"/>
      <c r="E12" s="46"/>
      <c r="F12" s="44"/>
      <c r="G12" s="47"/>
      <c r="H12" s="45"/>
      <c r="I12" s="44"/>
      <c r="J12" s="44"/>
      <c r="K12" s="44"/>
      <c r="L12" s="44"/>
      <c r="M12" s="44"/>
      <c r="N12" s="47"/>
      <c r="O12" s="99"/>
    </row>
    <row r="13" spans="1:15" ht="11.25" customHeight="1" x14ac:dyDescent="0.25">
      <c r="A13" s="94" t="s">
        <v>38</v>
      </c>
      <c r="B13" s="91"/>
      <c r="C13" s="61" t="str">
        <f>C7</f>
        <v xml:space="preserve">N/A - ENTITY DOES NOT HAVE OWN CAPITAL CONTRACTS </v>
      </c>
      <c r="D13" s="62"/>
      <c r="E13" s="63"/>
      <c r="F13" s="61"/>
      <c r="G13" s="64"/>
      <c r="H13" s="62"/>
      <c r="I13" s="61"/>
      <c r="J13" s="61"/>
      <c r="K13" s="61"/>
      <c r="L13" s="61"/>
      <c r="M13" s="61"/>
      <c r="N13" s="64"/>
      <c r="O13" s="99">
        <f>SUM(C13:N13)</f>
        <v>0</v>
      </c>
    </row>
    <row r="14" spans="1:15" ht="11.25" customHeight="1" x14ac:dyDescent="0.25">
      <c r="A14" s="94" t="s">
        <v>39</v>
      </c>
      <c r="B14" s="91"/>
      <c r="C14" s="61"/>
      <c r="D14" s="62"/>
      <c r="E14" s="63"/>
      <c r="F14" s="61"/>
      <c r="G14" s="64"/>
      <c r="H14" s="62"/>
      <c r="I14" s="61"/>
      <c r="J14" s="61"/>
      <c r="K14" s="61"/>
      <c r="L14" s="61"/>
      <c r="M14" s="61"/>
      <c r="N14" s="64"/>
      <c r="O14" s="99">
        <f>SUM(C14:N14)</f>
        <v>0</v>
      </c>
    </row>
    <row r="15" spans="1:15" ht="11.25" customHeight="1" x14ac:dyDescent="0.25">
      <c r="A15" s="94" t="s">
        <v>40</v>
      </c>
      <c r="B15" s="91"/>
      <c r="C15" s="61"/>
      <c r="D15" s="62"/>
      <c r="E15" s="63"/>
      <c r="F15" s="61"/>
      <c r="G15" s="64"/>
      <c r="H15" s="62"/>
      <c r="I15" s="61"/>
      <c r="J15" s="61"/>
      <c r="K15" s="61"/>
      <c r="L15" s="61"/>
      <c r="M15" s="61"/>
      <c r="N15" s="64"/>
      <c r="O15" s="99">
        <f>SUM(C15:N15)</f>
        <v>0</v>
      </c>
    </row>
    <row r="16" spans="1:15" ht="11.25" customHeight="1" x14ac:dyDescent="0.25">
      <c r="A16" s="90" t="s">
        <v>43</v>
      </c>
      <c r="B16" s="91"/>
      <c r="C16" s="110">
        <f t="shared" ref="C16:N16" si="1">SUM(C13:C15)</f>
        <v>0</v>
      </c>
      <c r="D16" s="111">
        <f t="shared" si="1"/>
        <v>0</v>
      </c>
      <c r="E16" s="112">
        <f t="shared" si="1"/>
        <v>0</v>
      </c>
      <c r="F16" s="110">
        <f t="shared" si="1"/>
        <v>0</v>
      </c>
      <c r="G16" s="113">
        <f t="shared" si="1"/>
        <v>0</v>
      </c>
      <c r="H16" s="111">
        <f t="shared" si="1"/>
        <v>0</v>
      </c>
      <c r="I16" s="110">
        <f t="shared" si="1"/>
        <v>0</v>
      </c>
      <c r="J16" s="110">
        <f t="shared" si="1"/>
        <v>0</v>
      </c>
      <c r="K16" s="110">
        <f t="shared" si="1"/>
        <v>0</v>
      </c>
      <c r="L16" s="110">
        <f t="shared" si="1"/>
        <v>0</v>
      </c>
      <c r="M16" s="110">
        <f t="shared" si="1"/>
        <v>0</v>
      </c>
      <c r="N16" s="113">
        <f t="shared" si="1"/>
        <v>0</v>
      </c>
      <c r="O16" s="108">
        <f>SUM(C16:N16)</f>
        <v>0</v>
      </c>
    </row>
    <row r="17" spans="1:15" ht="5.0999999999999996" customHeight="1" x14ac:dyDescent="0.25">
      <c r="A17" s="109"/>
      <c r="B17" s="91"/>
      <c r="C17" s="44"/>
      <c r="D17" s="45"/>
      <c r="E17" s="46"/>
      <c r="F17" s="44"/>
      <c r="G17" s="47"/>
      <c r="H17" s="45"/>
      <c r="I17" s="44"/>
      <c r="J17" s="44"/>
      <c r="K17" s="44"/>
      <c r="L17" s="44"/>
      <c r="M17" s="44"/>
      <c r="N17" s="47"/>
      <c r="O17" s="99"/>
    </row>
    <row r="18" spans="1:15" ht="11.25" customHeight="1" x14ac:dyDescent="0.25">
      <c r="A18" s="93" t="s">
        <v>44</v>
      </c>
      <c r="B18" s="91">
        <v>2</v>
      </c>
      <c r="C18" s="114"/>
      <c r="D18" s="115"/>
      <c r="E18" s="116"/>
      <c r="F18" s="114"/>
      <c r="G18" s="117"/>
      <c r="H18" s="115"/>
      <c r="I18" s="114"/>
      <c r="J18" s="114"/>
      <c r="K18" s="114"/>
      <c r="L18" s="114"/>
      <c r="M18" s="114"/>
      <c r="N18" s="117"/>
      <c r="O18" s="99"/>
    </row>
    <row r="19" spans="1:15" ht="11.25" customHeight="1" x14ac:dyDescent="0.25">
      <c r="A19" s="94" t="s">
        <v>38</v>
      </c>
      <c r="B19" s="91"/>
      <c r="C19" s="61" t="str">
        <f>C13</f>
        <v xml:space="preserve">N/A - ENTITY DOES NOT HAVE OWN CAPITAL CONTRACTS </v>
      </c>
      <c r="D19" s="62"/>
      <c r="E19" s="63"/>
      <c r="F19" s="61"/>
      <c r="G19" s="64"/>
      <c r="H19" s="62"/>
      <c r="I19" s="61"/>
      <c r="J19" s="61"/>
      <c r="K19" s="61"/>
      <c r="L19" s="61"/>
      <c r="M19" s="61"/>
      <c r="N19" s="64"/>
      <c r="O19" s="99">
        <f>SUM(C19:N19)</f>
        <v>0</v>
      </c>
    </row>
    <row r="20" spans="1:15" ht="11.25" customHeight="1" x14ac:dyDescent="0.25">
      <c r="A20" s="94" t="s">
        <v>39</v>
      </c>
      <c r="B20" s="91"/>
      <c r="C20" s="61"/>
      <c r="D20" s="62"/>
      <c r="E20" s="63"/>
      <c r="F20" s="61"/>
      <c r="G20" s="64"/>
      <c r="H20" s="62"/>
      <c r="I20" s="61"/>
      <c r="J20" s="61"/>
      <c r="K20" s="61"/>
      <c r="L20" s="61"/>
      <c r="M20" s="61"/>
      <c r="N20" s="64"/>
      <c r="O20" s="99">
        <f>SUM(C20:N20)</f>
        <v>0</v>
      </c>
    </row>
    <row r="21" spans="1:15" ht="11.25" customHeight="1" x14ac:dyDescent="0.25">
      <c r="A21" s="94" t="s">
        <v>40</v>
      </c>
      <c r="B21" s="91"/>
      <c r="C21" s="61"/>
      <c r="D21" s="62"/>
      <c r="E21" s="63"/>
      <c r="F21" s="61"/>
      <c r="G21" s="64"/>
      <c r="H21" s="62"/>
      <c r="I21" s="61"/>
      <c r="J21" s="61"/>
      <c r="K21" s="61"/>
      <c r="L21" s="61"/>
      <c r="M21" s="61"/>
      <c r="N21" s="64"/>
      <c r="O21" s="99">
        <f>SUM(C21:N21)</f>
        <v>0</v>
      </c>
    </row>
    <row r="22" spans="1:15" ht="11.25" customHeight="1" x14ac:dyDescent="0.25">
      <c r="A22" s="90" t="s">
        <v>45</v>
      </c>
      <c r="B22" s="91"/>
      <c r="C22" s="110">
        <f t="shared" ref="C22:N22" si="2">SUM(C19:C21)</f>
        <v>0</v>
      </c>
      <c r="D22" s="111">
        <f t="shared" si="2"/>
        <v>0</v>
      </c>
      <c r="E22" s="112">
        <f t="shared" si="2"/>
        <v>0</v>
      </c>
      <c r="F22" s="110">
        <f t="shared" si="2"/>
        <v>0</v>
      </c>
      <c r="G22" s="113">
        <f t="shared" si="2"/>
        <v>0</v>
      </c>
      <c r="H22" s="111">
        <f t="shared" si="2"/>
        <v>0</v>
      </c>
      <c r="I22" s="110">
        <f t="shared" si="2"/>
        <v>0</v>
      </c>
      <c r="J22" s="110">
        <f t="shared" si="2"/>
        <v>0</v>
      </c>
      <c r="K22" s="110">
        <f t="shared" si="2"/>
        <v>0</v>
      </c>
      <c r="L22" s="110">
        <f t="shared" si="2"/>
        <v>0</v>
      </c>
      <c r="M22" s="110">
        <f t="shared" si="2"/>
        <v>0</v>
      </c>
      <c r="N22" s="113">
        <f t="shared" si="2"/>
        <v>0</v>
      </c>
      <c r="O22" s="108">
        <f>SUM(C22:N22)</f>
        <v>0</v>
      </c>
    </row>
    <row r="23" spans="1:15" ht="5.0999999999999996" customHeight="1" x14ac:dyDescent="0.25">
      <c r="A23" s="109"/>
      <c r="B23" s="91"/>
      <c r="C23" s="44"/>
      <c r="D23" s="45"/>
      <c r="E23" s="46"/>
      <c r="F23" s="44"/>
      <c r="G23" s="47"/>
      <c r="H23" s="45"/>
      <c r="I23" s="44"/>
      <c r="J23" s="44"/>
      <c r="K23" s="44"/>
      <c r="L23" s="44"/>
      <c r="M23" s="44"/>
      <c r="N23" s="47"/>
      <c r="O23" s="99"/>
    </row>
    <row r="24" spans="1:15" ht="11.25" customHeight="1" x14ac:dyDescent="0.25">
      <c r="A24" s="16" t="s">
        <v>46</v>
      </c>
      <c r="B24" s="118"/>
      <c r="C24" s="119">
        <f>C16+C22</f>
        <v>0</v>
      </c>
      <c r="D24" s="120">
        <f t="shared" ref="D24:O24" si="3">D16+D22</f>
        <v>0</v>
      </c>
      <c r="E24" s="121">
        <f t="shared" si="3"/>
        <v>0</v>
      </c>
      <c r="F24" s="119">
        <f t="shared" si="3"/>
        <v>0</v>
      </c>
      <c r="G24" s="122">
        <f t="shared" si="3"/>
        <v>0</v>
      </c>
      <c r="H24" s="120">
        <f t="shared" si="3"/>
        <v>0</v>
      </c>
      <c r="I24" s="119">
        <f t="shared" si="3"/>
        <v>0</v>
      </c>
      <c r="J24" s="119">
        <f t="shared" si="3"/>
        <v>0</v>
      </c>
      <c r="K24" s="119">
        <f t="shared" si="3"/>
        <v>0</v>
      </c>
      <c r="L24" s="119">
        <f t="shared" si="3"/>
        <v>0</v>
      </c>
      <c r="M24" s="119">
        <f t="shared" si="3"/>
        <v>0</v>
      </c>
      <c r="N24" s="122">
        <f t="shared" si="3"/>
        <v>0</v>
      </c>
      <c r="O24" s="123">
        <f t="shared" si="3"/>
        <v>0</v>
      </c>
    </row>
    <row r="25" spans="1:15" ht="12.75" customHeight="1" x14ac:dyDescent="0.25">
      <c r="A25" s="124" t="s">
        <v>47</v>
      </c>
      <c r="C25" s="22"/>
      <c r="D25" s="21"/>
      <c r="E25" s="21"/>
      <c r="F25" s="21"/>
      <c r="G25" s="21"/>
    </row>
    <row r="26" spans="1:15" ht="12.75" customHeight="1" x14ac:dyDescent="0.25">
      <c r="A26" s="20" t="s">
        <v>48</v>
      </c>
      <c r="C26" s="22"/>
      <c r="D26" s="21"/>
      <c r="E26" s="21"/>
      <c r="F26" s="21"/>
      <c r="G26" s="21"/>
    </row>
    <row r="27" spans="1:15" ht="24" customHeight="1" x14ac:dyDescent="0.25">
      <c r="A27" s="657" t="s">
        <v>49</v>
      </c>
      <c r="B27" s="658"/>
      <c r="C27" s="658"/>
      <c r="D27" s="658"/>
      <c r="E27" s="658"/>
      <c r="F27" s="658"/>
      <c r="G27" s="658"/>
      <c r="H27" s="658"/>
      <c r="I27" s="658"/>
      <c r="J27" s="658"/>
      <c r="K27" s="658"/>
      <c r="L27" s="658"/>
      <c r="M27" s="658"/>
      <c r="N27" s="658"/>
    </row>
    <row r="28" spans="1:15" ht="11.25" customHeight="1" x14ac:dyDescent="0.25">
      <c r="B28" s="3"/>
    </row>
    <row r="29" spans="1:15" x14ac:dyDescent="0.25">
      <c r="A29" s="125"/>
      <c r="B29" s="3"/>
      <c r="C29" s="126"/>
      <c r="D29" s="126"/>
      <c r="E29" s="126"/>
    </row>
    <row r="30" spans="1:15" ht="11.25" customHeight="1" x14ac:dyDescent="0.25">
      <c r="B30" s="3"/>
    </row>
    <row r="31" spans="1:15" ht="11.25" customHeight="1" x14ac:dyDescent="0.25">
      <c r="B31" s="3"/>
    </row>
    <row r="32" spans="1:15" ht="11.25" customHeight="1" x14ac:dyDescent="0.25">
      <c r="B32" s="3"/>
    </row>
    <row r="33" spans="2:2" ht="11.25" customHeight="1" x14ac:dyDescent="0.25">
      <c r="B33" s="3"/>
    </row>
    <row r="34" spans="2:2" ht="11.25" customHeight="1" x14ac:dyDescent="0.25">
      <c r="B34" s="3"/>
    </row>
    <row r="35" spans="2:2" ht="11.25" customHeight="1" x14ac:dyDescent="0.25">
      <c r="B35" s="3"/>
    </row>
    <row r="36" spans="2:2" ht="11.25" customHeight="1" x14ac:dyDescent="0.25">
      <c r="B36" s="3"/>
    </row>
    <row r="37" spans="2:2" ht="11.25" customHeight="1" x14ac:dyDescent="0.25">
      <c r="B37" s="3"/>
    </row>
    <row r="38" spans="2:2" ht="11.25" customHeight="1" x14ac:dyDescent="0.25">
      <c r="B38" s="3"/>
    </row>
    <row r="39" spans="2:2" ht="11.25" customHeight="1" x14ac:dyDescent="0.25">
      <c r="B39" s="3"/>
    </row>
    <row r="40" spans="2:2" ht="11.25" customHeight="1" x14ac:dyDescent="0.25">
      <c r="B40" s="3"/>
    </row>
    <row r="41" spans="2:2" ht="11.25" customHeight="1" x14ac:dyDescent="0.25">
      <c r="B41" s="3"/>
    </row>
    <row r="42" spans="2:2" ht="11.25" customHeight="1" x14ac:dyDescent="0.25">
      <c r="B42" s="3"/>
    </row>
    <row r="43" spans="2:2" ht="11.25" customHeight="1" x14ac:dyDescent="0.25">
      <c r="B43" s="3"/>
    </row>
    <row r="44" spans="2:2" ht="11.25" customHeight="1" x14ac:dyDescent="0.25">
      <c r="B44" s="3"/>
    </row>
    <row r="45" spans="2:2" ht="11.25" customHeight="1" x14ac:dyDescent="0.25">
      <c r="B45" s="3"/>
    </row>
    <row r="46" spans="2:2" ht="11.25" customHeight="1" x14ac:dyDescent="0.25">
      <c r="B46" s="3"/>
    </row>
    <row r="47" spans="2:2" x14ac:dyDescent="0.25">
      <c r="B47" s="3"/>
    </row>
    <row r="48" spans="2:2" ht="11.25" customHeight="1" x14ac:dyDescent="0.25">
      <c r="B48" s="3"/>
    </row>
    <row r="49" spans="2:2" ht="11.25" customHeight="1" x14ac:dyDescent="0.25">
      <c r="B49" s="3"/>
    </row>
    <row r="50" spans="2:2" ht="11.25" customHeight="1" x14ac:dyDescent="0.25">
      <c r="B50" s="3"/>
    </row>
    <row r="51" spans="2:2" ht="11.25" customHeight="1" x14ac:dyDescent="0.25">
      <c r="B51" s="3"/>
    </row>
    <row r="52" spans="2:2" ht="11.25" customHeight="1" x14ac:dyDescent="0.25">
      <c r="B52" s="3"/>
    </row>
    <row r="53" spans="2:2" ht="11.25" customHeight="1" x14ac:dyDescent="0.25">
      <c r="B53" s="3"/>
    </row>
    <row r="54" spans="2:2" ht="6" customHeight="1" x14ac:dyDescent="0.25">
      <c r="B54" s="3"/>
    </row>
    <row r="55" spans="2:2" ht="11.25" customHeight="1" x14ac:dyDescent="0.25">
      <c r="B55" s="3"/>
    </row>
    <row r="56" spans="2:2" ht="11.25" customHeight="1" x14ac:dyDescent="0.25">
      <c r="B56" s="3"/>
    </row>
    <row r="57" spans="2:2" ht="11.25" customHeight="1" x14ac:dyDescent="0.25">
      <c r="B57" s="3"/>
    </row>
    <row r="58" spans="2:2" ht="11.25" customHeight="1" x14ac:dyDescent="0.25">
      <c r="B58" s="3"/>
    </row>
    <row r="59" spans="2:2" ht="11.25" customHeight="1" x14ac:dyDescent="0.25">
      <c r="B59" s="3"/>
    </row>
    <row r="60" spans="2:2" ht="11.25" customHeight="1" x14ac:dyDescent="0.25">
      <c r="B60" s="3"/>
    </row>
    <row r="61" spans="2:2" ht="11.25" customHeight="1" x14ac:dyDescent="0.25">
      <c r="B61" s="3"/>
    </row>
    <row r="62" spans="2:2" ht="11.25" customHeight="1" x14ac:dyDescent="0.25">
      <c r="B62" s="3"/>
    </row>
    <row r="63" spans="2:2" ht="11.25" customHeight="1" x14ac:dyDescent="0.25">
      <c r="B63" s="3"/>
    </row>
    <row r="64" spans="2:2" ht="11.25" customHeight="1" x14ac:dyDescent="0.25">
      <c r="B64" s="3"/>
    </row>
    <row r="65" spans="2:9" ht="11.25" customHeight="1" x14ac:dyDescent="0.25">
      <c r="B65" s="3"/>
      <c r="I65" s="127"/>
    </row>
    <row r="66" spans="2:9" ht="11.25" customHeight="1" x14ac:dyDescent="0.25">
      <c r="B66" s="3"/>
    </row>
    <row r="67" spans="2:9" ht="11.25" customHeight="1" x14ac:dyDescent="0.25">
      <c r="B67" s="3"/>
    </row>
    <row r="68" spans="2:9" ht="11.25" customHeight="1" x14ac:dyDescent="0.25">
      <c r="B68" s="3"/>
    </row>
    <row r="69" spans="2:9" x14ac:dyDescent="0.25">
      <c r="B69" s="3"/>
    </row>
    <row r="70" spans="2:9" x14ac:dyDescent="0.25">
      <c r="B70" s="3"/>
    </row>
    <row r="71" spans="2:9" ht="11.25" customHeight="1" x14ac:dyDescent="0.25">
      <c r="B71" s="3"/>
    </row>
    <row r="72" spans="2:9" x14ac:dyDescent="0.25">
      <c r="B72" s="3"/>
    </row>
    <row r="73" spans="2:9" x14ac:dyDescent="0.25">
      <c r="B73" s="3"/>
    </row>
    <row r="74" spans="2:9" x14ac:dyDescent="0.25">
      <c r="B74" s="3"/>
    </row>
    <row r="75" spans="2:9" x14ac:dyDescent="0.25">
      <c r="B75" s="3"/>
    </row>
    <row r="76" spans="2:9" ht="11.25" customHeight="1" x14ac:dyDescent="0.25">
      <c r="B76" s="3"/>
    </row>
    <row r="77" spans="2:9" ht="11.25" customHeight="1" x14ac:dyDescent="0.25">
      <c r="B77" s="3"/>
    </row>
    <row r="78" spans="2:9" ht="11.25" customHeight="1" x14ac:dyDescent="0.25">
      <c r="B78" s="3"/>
    </row>
    <row r="79" spans="2:9" ht="11.25" customHeight="1" x14ac:dyDescent="0.25">
      <c r="B79" s="3"/>
    </row>
    <row r="80" spans="2:9" ht="11.25" customHeight="1" x14ac:dyDescent="0.25">
      <c r="B80" s="3"/>
    </row>
    <row r="81" spans="2:2" ht="11.25" customHeight="1" x14ac:dyDescent="0.25">
      <c r="B81" s="3"/>
    </row>
    <row r="82" spans="2:2" ht="11.25" customHeight="1" x14ac:dyDescent="0.25">
      <c r="B82" s="3"/>
    </row>
    <row r="83" spans="2:2" ht="11.25" customHeight="1" x14ac:dyDescent="0.25">
      <c r="B83" s="3"/>
    </row>
    <row r="84" spans="2:2" ht="11.25" customHeight="1" x14ac:dyDescent="0.25">
      <c r="B84" s="3"/>
    </row>
    <row r="85" spans="2:2" ht="11.25" customHeight="1" x14ac:dyDescent="0.25">
      <c r="B85" s="3"/>
    </row>
    <row r="86" spans="2:2" ht="11.25" customHeight="1" x14ac:dyDescent="0.25">
      <c r="B86" s="3"/>
    </row>
    <row r="87" spans="2:2" ht="11.25" customHeight="1" x14ac:dyDescent="0.25">
      <c r="B87" s="3"/>
    </row>
    <row r="88" spans="2:2" ht="11.25" customHeight="1" x14ac:dyDescent="0.25">
      <c r="B88" s="3"/>
    </row>
    <row r="89" spans="2:2" ht="11.25" customHeight="1" x14ac:dyDescent="0.25">
      <c r="B89" s="3"/>
    </row>
    <row r="90" spans="2:2" ht="11.25" customHeight="1" x14ac:dyDescent="0.25">
      <c r="B90" s="3"/>
    </row>
    <row r="91" spans="2:2" ht="11.25" customHeight="1" x14ac:dyDescent="0.25">
      <c r="B91" s="3"/>
    </row>
    <row r="92" spans="2:2" ht="11.25" customHeight="1" x14ac:dyDescent="0.25">
      <c r="B92" s="3"/>
    </row>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sheetData>
  <mergeCells count="9">
    <mergeCell ref="H3:H4"/>
    <mergeCell ref="I3:I4"/>
    <mergeCell ref="A27:N27"/>
    <mergeCell ref="E2:G2"/>
    <mergeCell ref="C3:C4"/>
    <mergeCell ref="D3:D4"/>
    <mergeCell ref="E3:E4"/>
    <mergeCell ref="F3:F4"/>
    <mergeCell ref="G3:G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F723-EB58-4A95-AC37-925D237A599D}">
  <sheetPr codeName="Sheet7">
    <tabColor rgb="FF00B050"/>
    <pageSetUpPr fitToPage="1"/>
  </sheetPr>
  <dimension ref="A1:Q130"/>
  <sheetViews>
    <sheetView workbookViewId="0">
      <selection activeCell="B22" sqref="B22"/>
    </sheetView>
  </sheetViews>
  <sheetFormatPr defaultColWidth="9.140625" defaultRowHeight="12.75" x14ac:dyDescent="0.25"/>
  <cols>
    <col min="1" max="1" width="22.5703125" style="3" customWidth="1"/>
    <col min="2" max="2" width="29.42578125" style="2" customWidth="1"/>
    <col min="3" max="3" width="20.28515625" style="3" customWidth="1"/>
    <col min="4" max="4" width="13.28515625" style="3" customWidth="1"/>
    <col min="5" max="5" width="25.85546875" style="3" customWidth="1"/>
    <col min="6" max="6" width="20.7109375" style="3" customWidth="1"/>
    <col min="7" max="7" width="23.140625" style="3" customWidth="1"/>
    <col min="8" max="8" width="21.42578125" style="3" customWidth="1"/>
    <col min="9" max="9" width="21.140625" style="3" customWidth="1"/>
    <col min="10" max="10" width="12.28515625" style="3" customWidth="1"/>
    <col min="11" max="11" width="11.7109375" style="3" customWidth="1"/>
    <col min="12" max="12" width="11.28515625" style="3" customWidth="1"/>
    <col min="13" max="13" width="8.7109375" style="3" customWidth="1"/>
    <col min="14" max="14" width="10.42578125" style="3" customWidth="1"/>
    <col min="15" max="15" width="12.140625" style="3" customWidth="1"/>
    <col min="16" max="16" width="12.85546875" style="3" customWidth="1"/>
    <col min="17" max="17" width="12.28515625" style="3" customWidth="1"/>
    <col min="18" max="18" width="9.85546875" style="3" customWidth="1"/>
    <col min="19" max="21" width="9.42578125" style="3" customWidth="1"/>
    <col min="22" max="22" width="9.85546875" style="3" customWidth="1"/>
    <col min="23" max="25" width="9.42578125" style="3" customWidth="1"/>
    <col min="26" max="27" width="9.85546875" style="3" customWidth="1"/>
    <col min="28" max="16384" width="9.140625" style="3"/>
  </cols>
  <sheetData>
    <row r="1" spans="1:17" ht="13.5" x14ac:dyDescent="0.25">
      <c r="A1" s="1" t="s">
        <v>636</v>
      </c>
    </row>
    <row r="2" spans="1:17" ht="22.35" customHeight="1" x14ac:dyDescent="0.25">
      <c r="A2" s="23" t="s">
        <v>10</v>
      </c>
      <c r="B2" s="24"/>
      <c r="C2" s="24"/>
      <c r="D2" s="24"/>
      <c r="E2" s="25"/>
      <c r="F2" s="25"/>
      <c r="G2" s="25"/>
      <c r="H2" s="25"/>
      <c r="I2" s="25"/>
      <c r="J2" s="25"/>
      <c r="K2" s="25"/>
      <c r="L2" s="26"/>
      <c r="M2" s="664"/>
      <c r="N2" s="641"/>
      <c r="O2" s="619" t="str">
        <f>Head3</f>
        <v>2022/23 Medium Term Revenue &amp; Expenditure Framework</v>
      </c>
      <c r="P2" s="620"/>
      <c r="Q2" s="621"/>
    </row>
    <row r="3" spans="1:17" s="36" customFormat="1" ht="50.25" customHeight="1" x14ac:dyDescent="0.25">
      <c r="A3" s="29" t="s">
        <v>11</v>
      </c>
      <c r="B3" s="30" t="s">
        <v>12</v>
      </c>
      <c r="C3" s="30" t="s">
        <v>13</v>
      </c>
      <c r="D3" s="30" t="s">
        <v>14</v>
      </c>
      <c r="E3" s="30" t="s">
        <v>15</v>
      </c>
      <c r="F3" s="30" t="s">
        <v>16</v>
      </c>
      <c r="G3" s="30" t="s">
        <v>17</v>
      </c>
      <c r="H3" s="30" t="s">
        <v>18</v>
      </c>
      <c r="I3" s="30" t="s">
        <v>19</v>
      </c>
      <c r="J3" s="30" t="s">
        <v>20</v>
      </c>
      <c r="K3" s="30" t="s">
        <v>21</v>
      </c>
      <c r="L3" s="31" t="s">
        <v>22</v>
      </c>
      <c r="M3" s="32" t="str">
        <f>Head5&amp;"    "&amp;Head1</f>
        <v>Audited Outcome    2020/21</v>
      </c>
      <c r="N3" s="33" t="str">
        <f>Head2 &amp; "        "&amp;Head8</f>
        <v>Current Year 2021/22        Full Year Forecast</v>
      </c>
      <c r="O3" s="34" t="str">
        <f>Head9</f>
        <v>Budget Year 2022/23</v>
      </c>
      <c r="P3" s="30" t="str">
        <f>Head10</f>
        <v>Budget Year +1 2023/24</v>
      </c>
      <c r="Q3" s="35" t="str">
        <f>Head11</f>
        <v>Budget Year +2 2024/25</v>
      </c>
    </row>
    <row r="4" spans="1:17" x14ac:dyDescent="0.25">
      <c r="A4" s="37" t="s">
        <v>23</v>
      </c>
      <c r="B4" s="38"/>
      <c r="C4" s="39"/>
      <c r="D4" s="39"/>
      <c r="E4" s="39"/>
      <c r="F4" s="39"/>
      <c r="G4" s="39"/>
      <c r="H4" s="40"/>
      <c r="I4" s="41"/>
      <c r="J4" s="40"/>
      <c r="K4" s="42"/>
      <c r="L4" s="43"/>
      <c r="M4" s="44"/>
      <c r="N4" s="45"/>
      <c r="O4" s="46"/>
      <c r="P4" s="44"/>
      <c r="Q4" s="47"/>
    </row>
    <row r="5" spans="1:17" ht="11.25" customHeight="1" x14ac:dyDescent="0.25">
      <c r="A5" s="48" t="s">
        <v>24</v>
      </c>
      <c r="B5" s="38"/>
      <c r="C5" s="39"/>
      <c r="D5" s="39"/>
      <c r="E5" s="39"/>
      <c r="F5" s="39"/>
      <c r="G5" s="39"/>
      <c r="H5" s="40"/>
      <c r="I5" s="41"/>
      <c r="J5" s="40"/>
      <c r="K5" s="42"/>
      <c r="L5" s="43"/>
      <c r="M5" s="49"/>
      <c r="N5" s="50"/>
      <c r="O5" s="51"/>
      <c r="P5" s="49"/>
      <c r="Q5" s="52"/>
    </row>
    <row r="6" spans="1:17" ht="5.0999999999999996" customHeight="1" x14ac:dyDescent="0.25">
      <c r="A6" s="53"/>
      <c r="B6" s="38"/>
      <c r="C6" s="39"/>
      <c r="D6" s="39"/>
      <c r="E6" s="39"/>
      <c r="F6" s="39"/>
      <c r="G6" s="39"/>
      <c r="H6" s="40"/>
      <c r="I6" s="41"/>
      <c r="J6" s="40"/>
      <c r="K6" s="42"/>
      <c r="L6" s="43"/>
      <c r="M6" s="44"/>
      <c r="N6" s="45"/>
      <c r="O6" s="46"/>
      <c r="P6" s="44"/>
      <c r="Q6" s="47"/>
    </row>
    <row r="7" spans="1:17" ht="11.25" customHeight="1" x14ac:dyDescent="0.25">
      <c r="A7" s="54" t="s">
        <v>25</v>
      </c>
      <c r="B7" s="55"/>
      <c r="C7" s="56"/>
      <c r="D7" s="56"/>
      <c r="E7" s="57"/>
      <c r="F7" s="57"/>
      <c r="G7" s="55"/>
      <c r="H7" s="57"/>
      <c r="I7" s="58"/>
      <c r="J7" s="55"/>
      <c r="K7" s="59"/>
      <c r="L7" s="60"/>
      <c r="M7" s="61"/>
      <c r="N7" s="62"/>
      <c r="O7" s="63"/>
      <c r="P7" s="61"/>
      <c r="Q7" s="64"/>
    </row>
    <row r="8" spans="1:17" ht="11.25" customHeight="1" x14ac:dyDescent="0.25">
      <c r="A8" s="65" t="s">
        <v>26</v>
      </c>
      <c r="B8" s="59" t="s">
        <v>634</v>
      </c>
      <c r="C8" s="66"/>
      <c r="D8" s="56"/>
      <c r="E8" s="57"/>
      <c r="F8" s="57"/>
      <c r="G8" s="55"/>
      <c r="H8" s="57"/>
      <c r="I8" s="58"/>
      <c r="J8" s="55"/>
      <c r="K8" s="59"/>
      <c r="L8" s="60"/>
      <c r="M8" s="61">
        <v>0</v>
      </c>
      <c r="N8" s="62">
        <v>0</v>
      </c>
      <c r="O8" s="63">
        <v>0</v>
      </c>
      <c r="P8" s="61">
        <v>0</v>
      </c>
      <c r="Q8" s="64">
        <v>0</v>
      </c>
    </row>
    <row r="9" spans="1:17" ht="5.0999999999999996" customHeight="1" x14ac:dyDescent="0.25">
      <c r="A9" s="67"/>
      <c r="B9" s="59"/>
      <c r="C9" s="66"/>
      <c r="D9" s="56"/>
      <c r="E9" s="57"/>
      <c r="F9" s="57"/>
      <c r="G9" s="55"/>
      <c r="H9" s="57"/>
      <c r="I9" s="58"/>
      <c r="J9" s="55"/>
      <c r="K9" s="59"/>
      <c r="L9" s="60"/>
      <c r="M9" s="61"/>
      <c r="N9" s="62"/>
      <c r="O9" s="63"/>
      <c r="P9" s="61"/>
      <c r="Q9" s="64"/>
    </row>
    <row r="10" spans="1:17" ht="11.25" customHeight="1" x14ac:dyDescent="0.25">
      <c r="A10" s="54" t="s">
        <v>27</v>
      </c>
      <c r="B10" s="59"/>
      <c r="C10" s="66"/>
      <c r="D10" s="56"/>
      <c r="E10" s="57"/>
      <c r="F10" s="57"/>
      <c r="G10" s="55"/>
      <c r="H10" s="57"/>
      <c r="I10" s="58"/>
      <c r="J10" s="55"/>
      <c r="K10" s="59"/>
      <c r="L10" s="60"/>
      <c r="M10" s="61"/>
      <c r="N10" s="62"/>
      <c r="O10" s="63"/>
      <c r="P10" s="61"/>
      <c r="Q10" s="64"/>
    </row>
    <row r="11" spans="1:17" ht="11.25" customHeight="1" x14ac:dyDescent="0.25">
      <c r="A11" s="65" t="s">
        <v>28</v>
      </c>
      <c r="B11" s="59" t="s">
        <v>635</v>
      </c>
      <c r="C11" s="66"/>
      <c r="D11" s="56"/>
      <c r="E11" s="57"/>
      <c r="F11" s="57"/>
      <c r="G11" s="55"/>
      <c r="H11" s="57"/>
      <c r="I11" s="58"/>
      <c r="J11" s="55"/>
      <c r="K11" s="59"/>
      <c r="L11" s="60"/>
      <c r="M11" s="61">
        <v>0</v>
      </c>
      <c r="N11" s="62">
        <v>0</v>
      </c>
      <c r="O11" s="63">
        <v>0</v>
      </c>
      <c r="P11" s="61">
        <v>0</v>
      </c>
      <c r="Q11" s="64">
        <v>0</v>
      </c>
    </row>
    <row r="12" spans="1:17" ht="11.25" customHeight="1" x14ac:dyDescent="0.25">
      <c r="A12" s="65"/>
      <c r="B12" s="59"/>
      <c r="C12" s="66"/>
      <c r="D12" s="56"/>
      <c r="E12" s="57"/>
      <c r="F12" s="57"/>
      <c r="G12" s="55"/>
      <c r="H12" s="57"/>
      <c r="I12" s="58"/>
      <c r="J12" s="55"/>
      <c r="K12" s="59"/>
      <c r="L12" s="60"/>
      <c r="M12" s="61"/>
      <c r="N12" s="62"/>
      <c r="O12" s="63"/>
      <c r="P12" s="61"/>
      <c r="Q12" s="64"/>
    </row>
    <row r="13" spans="1:17" ht="11.25" customHeight="1" x14ac:dyDescent="0.25">
      <c r="A13" s="65"/>
      <c r="B13" s="223" t="s">
        <v>220</v>
      </c>
      <c r="C13" s="66"/>
      <c r="D13" s="56"/>
      <c r="E13" s="57"/>
      <c r="F13" s="57"/>
      <c r="G13" s="55"/>
      <c r="H13" s="57"/>
      <c r="I13" s="58"/>
      <c r="J13" s="55"/>
      <c r="K13" s="59"/>
      <c r="L13" s="60"/>
      <c r="M13" s="61"/>
      <c r="N13" s="62"/>
      <c r="O13" s="63"/>
      <c r="P13" s="61"/>
      <c r="Q13" s="64"/>
    </row>
    <row r="14" spans="1:17" s="208" customFormat="1" ht="11.25" customHeight="1" x14ac:dyDescent="0.25">
      <c r="A14" s="215" t="s">
        <v>223</v>
      </c>
      <c r="B14" s="199" t="s">
        <v>229</v>
      </c>
      <c r="C14" s="216" t="s">
        <v>224</v>
      </c>
      <c r="D14" s="217" t="s">
        <v>225</v>
      </c>
      <c r="E14" s="218" t="s">
        <v>227</v>
      </c>
      <c r="F14" s="218" t="s">
        <v>228</v>
      </c>
      <c r="G14" s="219" t="s">
        <v>230</v>
      </c>
      <c r="H14" s="218" t="s">
        <v>161</v>
      </c>
      <c r="I14" s="220" t="s">
        <v>165</v>
      </c>
      <c r="J14" s="219" t="s">
        <v>637</v>
      </c>
      <c r="K14" s="199"/>
      <c r="L14" s="221"/>
      <c r="M14" s="203">
        <v>0</v>
      </c>
      <c r="N14" s="206">
        <v>0</v>
      </c>
      <c r="O14" s="205">
        <v>600000</v>
      </c>
      <c r="P14" s="203">
        <v>600000</v>
      </c>
      <c r="Q14" s="204">
        <v>600000</v>
      </c>
    </row>
    <row r="15" spans="1:17" s="208" customFormat="1" ht="11.25" customHeight="1" x14ac:dyDescent="0.25">
      <c r="A15" s="215" t="s">
        <v>223</v>
      </c>
      <c r="B15" s="199" t="s">
        <v>231</v>
      </c>
      <c r="C15" s="222" t="s">
        <v>224</v>
      </c>
      <c r="D15" s="217" t="s">
        <v>226</v>
      </c>
      <c r="E15" s="218" t="s">
        <v>227</v>
      </c>
      <c r="F15" s="218" t="s">
        <v>228</v>
      </c>
      <c r="G15" s="219" t="s">
        <v>230</v>
      </c>
      <c r="H15" s="218" t="s">
        <v>168</v>
      </c>
      <c r="I15" s="220" t="s">
        <v>103</v>
      </c>
      <c r="J15" s="219" t="s">
        <v>637</v>
      </c>
      <c r="K15" s="199"/>
      <c r="L15" s="221"/>
      <c r="M15" s="203">
        <v>0</v>
      </c>
      <c r="N15" s="206">
        <v>0</v>
      </c>
      <c r="O15" s="205">
        <v>270000</v>
      </c>
      <c r="P15" s="203">
        <v>200000</v>
      </c>
      <c r="Q15" s="204">
        <v>200000</v>
      </c>
    </row>
    <row r="16" spans="1:17" s="208" customFormat="1" ht="11.25" customHeight="1" x14ac:dyDescent="0.25">
      <c r="A16" s="215" t="s">
        <v>223</v>
      </c>
      <c r="B16" s="199" t="s">
        <v>232</v>
      </c>
      <c r="C16" s="216" t="s">
        <v>224</v>
      </c>
      <c r="D16" s="217" t="s">
        <v>226</v>
      </c>
      <c r="E16" s="218" t="s">
        <v>227</v>
      </c>
      <c r="F16" s="218" t="s">
        <v>228</v>
      </c>
      <c r="G16" s="219" t="s">
        <v>230</v>
      </c>
      <c r="H16" s="218" t="s">
        <v>169</v>
      </c>
      <c r="I16" s="220" t="s">
        <v>147</v>
      </c>
      <c r="J16" s="219" t="s">
        <v>637</v>
      </c>
      <c r="K16" s="199"/>
      <c r="L16" s="221"/>
      <c r="M16" s="203">
        <v>0</v>
      </c>
      <c r="N16" s="206">
        <v>0</v>
      </c>
      <c r="O16" s="205">
        <v>316500</v>
      </c>
      <c r="P16" s="203">
        <v>0</v>
      </c>
      <c r="Q16" s="204">
        <v>0</v>
      </c>
    </row>
    <row r="17" spans="1:17" s="208" customFormat="1" ht="11.25" customHeight="1" x14ac:dyDescent="0.25">
      <c r="A17" s="215" t="s">
        <v>223</v>
      </c>
      <c r="B17" s="199" t="s">
        <v>233</v>
      </c>
      <c r="C17" s="216" t="s">
        <v>224</v>
      </c>
      <c r="D17" s="217" t="s">
        <v>226</v>
      </c>
      <c r="E17" s="218" t="s">
        <v>227</v>
      </c>
      <c r="F17" s="218" t="s">
        <v>228</v>
      </c>
      <c r="G17" s="219" t="s">
        <v>230</v>
      </c>
      <c r="H17" s="218" t="s">
        <v>170</v>
      </c>
      <c r="I17" s="220" t="s">
        <v>167</v>
      </c>
      <c r="J17" s="219" t="s">
        <v>638</v>
      </c>
      <c r="K17" s="199"/>
      <c r="L17" s="221"/>
      <c r="M17" s="203">
        <v>0</v>
      </c>
      <c r="N17" s="206">
        <v>0</v>
      </c>
      <c r="O17" s="205">
        <v>713500</v>
      </c>
      <c r="P17" s="203">
        <v>500000</v>
      </c>
      <c r="Q17" s="204">
        <v>500000</v>
      </c>
    </row>
    <row r="18" spans="1:17" s="208" customFormat="1" ht="11.25" customHeight="1" x14ac:dyDescent="0.25">
      <c r="A18" s="215" t="s">
        <v>223</v>
      </c>
      <c r="B18" s="199" t="s">
        <v>234</v>
      </c>
      <c r="C18" s="216" t="s">
        <v>224</v>
      </c>
      <c r="D18" s="217" t="s">
        <v>226</v>
      </c>
      <c r="E18" s="218" t="s">
        <v>227</v>
      </c>
      <c r="F18" s="218" t="s">
        <v>228</v>
      </c>
      <c r="G18" s="219" t="s">
        <v>230</v>
      </c>
      <c r="H18" s="218" t="s">
        <v>144</v>
      </c>
      <c r="I18" s="220" t="s">
        <v>147</v>
      </c>
      <c r="J18" s="219" t="s">
        <v>637</v>
      </c>
      <c r="K18" s="199"/>
      <c r="L18" s="221"/>
      <c r="M18" s="203">
        <v>0</v>
      </c>
      <c r="N18" s="206">
        <v>0</v>
      </c>
      <c r="O18" s="205">
        <v>200000</v>
      </c>
      <c r="P18" s="203">
        <v>0</v>
      </c>
      <c r="Q18" s="204">
        <v>200000</v>
      </c>
    </row>
    <row r="19" spans="1:17" ht="11.25" customHeight="1" x14ac:dyDescent="0.25">
      <c r="A19" s="67"/>
      <c r="B19" s="59"/>
      <c r="C19" s="214" t="s">
        <v>224</v>
      </c>
      <c r="D19" s="56"/>
      <c r="E19" s="57"/>
      <c r="F19" s="57"/>
      <c r="G19" s="55"/>
      <c r="H19" s="57"/>
      <c r="I19" s="58"/>
      <c r="J19" s="55"/>
      <c r="K19" s="59"/>
      <c r="L19" s="60"/>
      <c r="M19" s="61"/>
      <c r="N19" s="62"/>
      <c r="O19" s="63"/>
      <c r="P19" s="61"/>
      <c r="Q19" s="64"/>
    </row>
    <row r="20" spans="1:17" x14ac:dyDescent="0.25">
      <c r="A20" s="68" t="s">
        <v>29</v>
      </c>
      <c r="B20" s="69"/>
      <c r="C20" s="70"/>
      <c r="D20" s="70"/>
      <c r="E20" s="70"/>
      <c r="F20" s="70"/>
      <c r="G20" s="70"/>
      <c r="H20" s="70"/>
      <c r="I20" s="70"/>
      <c r="J20" s="70"/>
      <c r="K20" s="70"/>
      <c r="L20" s="71"/>
      <c r="M20" s="72">
        <f>SUM(M11:M19)</f>
        <v>0</v>
      </c>
      <c r="N20" s="73">
        <f>SUM(N11:N19)</f>
        <v>0</v>
      </c>
      <c r="O20" s="74">
        <f>SUM(O11:O19)</f>
        <v>2100000</v>
      </c>
      <c r="P20" s="72">
        <f>SUM(P11:P19)</f>
        <v>1300000</v>
      </c>
      <c r="Q20" s="73">
        <f>SUM(Q11:Q19)</f>
        <v>1500000</v>
      </c>
    </row>
    <row r="21" spans="1:17" x14ac:dyDescent="0.25">
      <c r="A21" s="20" t="s">
        <v>30</v>
      </c>
    </row>
    <row r="22" spans="1:17" x14ac:dyDescent="0.25">
      <c r="A22" s="20" t="s">
        <v>31</v>
      </c>
    </row>
    <row r="23" spans="1:17" x14ac:dyDescent="0.25">
      <c r="A23" s="20" t="s">
        <v>32</v>
      </c>
    </row>
    <row r="24" spans="1:17" ht="13.5" x14ac:dyDescent="0.25">
      <c r="A24" s="1"/>
    </row>
    <row r="25" spans="1:17" ht="13.5" x14ac:dyDescent="0.25">
      <c r="A25" s="1"/>
    </row>
    <row r="26" spans="1:17" ht="13.5" x14ac:dyDescent="0.25">
      <c r="A26" s="1"/>
    </row>
    <row r="27" spans="1:17" ht="13.5" x14ac:dyDescent="0.25">
      <c r="A27" s="1"/>
    </row>
    <row r="28" spans="1:17" ht="13.5" x14ac:dyDescent="0.25">
      <c r="A28" s="1"/>
    </row>
    <row r="29" spans="1:17" ht="13.5" x14ac:dyDescent="0.25">
      <c r="A29" s="1"/>
    </row>
    <row r="30" spans="1:17" ht="13.5" x14ac:dyDescent="0.25">
      <c r="A30" s="1"/>
    </row>
    <row r="31" spans="1:17" ht="13.5" x14ac:dyDescent="0.25">
      <c r="A31" s="1"/>
    </row>
    <row r="32" spans="1:17" ht="13.5" x14ac:dyDescent="0.25">
      <c r="A32" s="1"/>
    </row>
    <row r="33" spans="1:2" ht="13.5" x14ac:dyDescent="0.25">
      <c r="A33" s="1"/>
    </row>
    <row r="34" spans="1:2" ht="13.5" x14ac:dyDescent="0.25">
      <c r="A34" s="1"/>
    </row>
    <row r="35" spans="1:2" ht="13.5" x14ac:dyDescent="0.25">
      <c r="A35" s="1"/>
    </row>
    <row r="36" spans="1:2" ht="12.75" customHeight="1" x14ac:dyDescent="0.25">
      <c r="B36" s="3"/>
    </row>
    <row r="37" spans="1:2" ht="12.75" customHeight="1" x14ac:dyDescent="0.25">
      <c r="B37" s="3"/>
    </row>
    <row r="38" spans="1:2" ht="12.75" customHeight="1" x14ac:dyDescent="0.25">
      <c r="B38" s="3"/>
    </row>
    <row r="39" spans="1:2" ht="12.75" customHeight="1" x14ac:dyDescent="0.25">
      <c r="B39" s="3"/>
    </row>
    <row r="40" spans="1:2" ht="11.25" customHeight="1" x14ac:dyDescent="0.25">
      <c r="B40" s="3"/>
    </row>
    <row r="41" spans="1:2" x14ac:dyDescent="0.25">
      <c r="B41" s="3"/>
    </row>
    <row r="42" spans="1:2" ht="11.25" customHeight="1" x14ac:dyDescent="0.25">
      <c r="B42" s="3"/>
    </row>
    <row r="43" spans="1:2" ht="11.25" customHeight="1" x14ac:dyDescent="0.25">
      <c r="B43" s="3"/>
    </row>
    <row r="44" spans="1:2" ht="11.25" customHeight="1" x14ac:dyDescent="0.25">
      <c r="B44" s="3"/>
    </row>
    <row r="45" spans="1:2" ht="11.25" customHeight="1" x14ac:dyDescent="0.25">
      <c r="B45" s="3"/>
    </row>
    <row r="46" spans="1:2" ht="11.25" customHeight="1" x14ac:dyDescent="0.25">
      <c r="B46" s="3"/>
    </row>
    <row r="47" spans="1:2" ht="11.25" customHeight="1" x14ac:dyDescent="0.25">
      <c r="B47" s="3"/>
    </row>
    <row r="48" spans="1:2" ht="11.25" customHeight="1" x14ac:dyDescent="0.25">
      <c r="B48" s="3"/>
    </row>
    <row r="49" spans="2:2" ht="11.25" customHeight="1" x14ac:dyDescent="0.25">
      <c r="B49" s="3"/>
    </row>
    <row r="50" spans="2:2" ht="11.25" customHeight="1" x14ac:dyDescent="0.25">
      <c r="B50" s="3"/>
    </row>
    <row r="51" spans="2:2" ht="11.25" customHeight="1" x14ac:dyDescent="0.25">
      <c r="B51" s="3"/>
    </row>
    <row r="52" spans="2:2" ht="11.25" customHeight="1" x14ac:dyDescent="0.25">
      <c r="B52" s="3"/>
    </row>
    <row r="53" spans="2:2" ht="11.25" customHeight="1" x14ac:dyDescent="0.25">
      <c r="B53" s="3"/>
    </row>
    <row r="54" spans="2:2" ht="11.25" customHeight="1" x14ac:dyDescent="0.25">
      <c r="B54" s="3"/>
    </row>
    <row r="55" spans="2:2" ht="11.25" customHeight="1" x14ac:dyDescent="0.25">
      <c r="B55" s="3"/>
    </row>
    <row r="56" spans="2:2" ht="11.25" customHeight="1" x14ac:dyDescent="0.25">
      <c r="B56" s="3"/>
    </row>
    <row r="57" spans="2:2" ht="11.25" customHeight="1" x14ac:dyDescent="0.25">
      <c r="B57" s="3"/>
    </row>
    <row r="58" spans="2:2" ht="11.25" customHeight="1" x14ac:dyDescent="0.25">
      <c r="B58" s="3"/>
    </row>
    <row r="59" spans="2:2" ht="11.25" customHeight="1" x14ac:dyDescent="0.25">
      <c r="B59" s="3"/>
    </row>
    <row r="60" spans="2:2" ht="11.25" customHeight="1" x14ac:dyDescent="0.25">
      <c r="B60" s="3"/>
    </row>
    <row r="61" spans="2:2" ht="11.25" customHeight="1" x14ac:dyDescent="0.25">
      <c r="B61" s="3"/>
    </row>
    <row r="62" spans="2:2" ht="11.25" customHeight="1" x14ac:dyDescent="0.25">
      <c r="B62" s="3"/>
    </row>
    <row r="63" spans="2:2" ht="11.25" customHeight="1" x14ac:dyDescent="0.25">
      <c r="B63" s="3"/>
    </row>
    <row r="64" spans="2:2" ht="11.25" customHeight="1" x14ac:dyDescent="0.25">
      <c r="B64" s="3"/>
    </row>
    <row r="65" spans="2:2" x14ac:dyDescent="0.25">
      <c r="B65" s="3"/>
    </row>
    <row r="66" spans="2:2" x14ac:dyDescent="0.25">
      <c r="B66" s="3"/>
    </row>
    <row r="67" spans="2:2" ht="11.25" customHeight="1" x14ac:dyDescent="0.25">
      <c r="B67" s="3"/>
    </row>
    <row r="68" spans="2:2" ht="22.5" customHeight="1" x14ac:dyDescent="0.25">
      <c r="B68" s="3"/>
    </row>
    <row r="69" spans="2:2" x14ac:dyDescent="0.25">
      <c r="B69" s="3"/>
    </row>
    <row r="70" spans="2:2" x14ac:dyDescent="0.25">
      <c r="B70" s="3"/>
    </row>
    <row r="71" spans="2:2" ht="11.25" customHeight="1" x14ac:dyDescent="0.25">
      <c r="B71" s="3"/>
    </row>
    <row r="72" spans="2:2" ht="11.25" customHeight="1" x14ac:dyDescent="0.25">
      <c r="B72" s="3"/>
    </row>
    <row r="73" spans="2:2" ht="11.25" customHeight="1" x14ac:dyDescent="0.25">
      <c r="B73" s="3"/>
    </row>
    <row r="74" spans="2:2" ht="11.25" customHeight="1" x14ac:dyDescent="0.25">
      <c r="B74" s="3"/>
    </row>
    <row r="75" spans="2:2" ht="11.25" customHeight="1" x14ac:dyDescent="0.25">
      <c r="B75" s="3"/>
    </row>
    <row r="76" spans="2:2" ht="11.25" customHeight="1" x14ac:dyDescent="0.25">
      <c r="B76" s="3"/>
    </row>
    <row r="77" spans="2:2" ht="11.25" customHeight="1" x14ac:dyDescent="0.25">
      <c r="B77" s="3"/>
    </row>
    <row r="78" spans="2:2" ht="11.25" customHeight="1" x14ac:dyDescent="0.25">
      <c r="B78" s="3"/>
    </row>
    <row r="79" spans="2:2" ht="11.25" customHeight="1" x14ac:dyDescent="0.25">
      <c r="B79" s="3"/>
    </row>
    <row r="80" spans="2:2" ht="11.25" customHeight="1" x14ac:dyDescent="0.25">
      <c r="B80" s="3"/>
    </row>
    <row r="81" spans="2:2" ht="11.25" customHeight="1" x14ac:dyDescent="0.25">
      <c r="B81" s="3"/>
    </row>
    <row r="82" spans="2:2" ht="11.25" customHeight="1" x14ac:dyDescent="0.25">
      <c r="B82" s="3"/>
    </row>
    <row r="83" spans="2:2" ht="11.25" customHeight="1" x14ac:dyDescent="0.25">
      <c r="B83" s="3"/>
    </row>
    <row r="84" spans="2:2" ht="11.25" customHeight="1" x14ac:dyDescent="0.25">
      <c r="B84" s="3"/>
    </row>
    <row r="85" spans="2:2" ht="11.25" customHeight="1" x14ac:dyDescent="0.25">
      <c r="B85" s="3"/>
    </row>
    <row r="86" spans="2:2" ht="11.25" customHeight="1" x14ac:dyDescent="0.25">
      <c r="B86" s="3"/>
    </row>
    <row r="87" spans="2:2" ht="11.25" customHeight="1" x14ac:dyDescent="0.25">
      <c r="B87" s="3"/>
    </row>
    <row r="88" spans="2:2" ht="11.25" customHeight="1" x14ac:dyDescent="0.25">
      <c r="B88" s="3"/>
    </row>
    <row r="89" spans="2:2" ht="11.25" customHeight="1" x14ac:dyDescent="0.25">
      <c r="B89" s="3"/>
    </row>
    <row r="90" spans="2:2" ht="11.25" customHeight="1" x14ac:dyDescent="0.25">
      <c r="B90" s="3"/>
    </row>
    <row r="91" spans="2:2" ht="11.25" customHeight="1" x14ac:dyDescent="0.25">
      <c r="B91" s="3"/>
    </row>
    <row r="92" spans="2:2" ht="11.25" customHeight="1" x14ac:dyDescent="0.25">
      <c r="B92" s="3"/>
    </row>
    <row r="93" spans="2:2" ht="11.25" customHeight="1" x14ac:dyDescent="0.25">
      <c r="B93" s="3"/>
    </row>
    <row r="94" spans="2:2" ht="11.25" customHeight="1" x14ac:dyDescent="0.25">
      <c r="B94" s="3"/>
    </row>
    <row r="95" spans="2:2" ht="11.25" customHeight="1" x14ac:dyDescent="0.25">
      <c r="B95" s="3"/>
    </row>
    <row r="96" spans="2:2" ht="11.25" customHeight="1" x14ac:dyDescent="0.25">
      <c r="B96" s="3"/>
    </row>
    <row r="97" spans="2:2" ht="11.25" customHeight="1" x14ac:dyDescent="0.25">
      <c r="B97" s="3"/>
    </row>
    <row r="98" spans="2:2" ht="11.25" customHeight="1" x14ac:dyDescent="0.25">
      <c r="B98" s="3"/>
    </row>
    <row r="99" spans="2:2" ht="11.25" customHeight="1" x14ac:dyDescent="0.25">
      <c r="B99" s="3"/>
    </row>
    <row r="100" spans="2:2" ht="11.25" customHeight="1" x14ac:dyDescent="0.25">
      <c r="B100" s="3"/>
    </row>
    <row r="101" spans="2:2" ht="11.25" customHeight="1" x14ac:dyDescent="0.25">
      <c r="B101" s="3"/>
    </row>
    <row r="102" spans="2:2" ht="11.25" customHeight="1" x14ac:dyDescent="0.25">
      <c r="B102" s="3"/>
    </row>
    <row r="103" spans="2:2" ht="11.25" customHeight="1" x14ac:dyDescent="0.25">
      <c r="B103" s="3"/>
    </row>
    <row r="104" spans="2:2" ht="11.25" customHeight="1" x14ac:dyDescent="0.25">
      <c r="B104" s="3"/>
    </row>
    <row r="105" spans="2:2" ht="11.25" customHeight="1" x14ac:dyDescent="0.25">
      <c r="B105" s="3"/>
    </row>
    <row r="106" spans="2:2" ht="11.25" customHeight="1" x14ac:dyDescent="0.25">
      <c r="B106" s="3"/>
    </row>
    <row r="107" spans="2:2" ht="11.25" customHeight="1"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sheetData>
  <mergeCells count="2">
    <mergeCell ref="M2:N2"/>
    <mergeCell ref="O2:Q2"/>
  </mergeCells>
  <dataValidations count="5">
    <dataValidation type="list" allowBlank="1" showInputMessage="1" showErrorMessage="1" promptTitle="Select Asset Class" prompt="Select asset class from list" sqref="SZ7:SZ19 ACV7:ACV19 AMR7:AMR19 AWN7:AWN19 BGJ7:BGJ19 BQF7:BQF19 CAB7:CAB19 CJX7:CJX19 CTT7:CTT19 DDP7:DDP19 DNL7:DNL19 DXH7:DXH19 EHD7:EHD19 EQZ7:EQZ19 FAV7:FAV19 FKR7:FKR19 FUN7:FUN19 GEJ7:GEJ19 GOF7:GOF19 GYB7:GYB19 HHX7:HHX19 HRT7:HRT19 IBP7:IBP19 ILL7:ILL19 IVH7:IVH19 JFD7:JFD19 JOZ7:JOZ19 JYV7:JYV19 KIR7:KIR19 KSN7:KSN19 LCJ7:LCJ19 LMF7:LMF19 LWB7:LWB19 MFX7:MFX19 MPT7:MPT19 MZP7:MZP19 NJL7:NJL19 NTH7:NTH19 ODD7:ODD19 OMZ7:OMZ19 OWV7:OWV19 PGR7:PGR19 PQN7:PQN19 QAJ7:QAJ19 QKF7:QKF19 QUB7:QUB19 RDX7:RDX19 RNT7:RNT19 RXP7:RXP19 SHL7:SHL19 SRH7:SRH19 TBD7:TBD19 TKZ7:TKZ19 TUV7:TUV19 UER7:UER19 UON7:UON19 UYJ7:UYJ19 VIF7:VIF19 VSB7:VSB19 WBX7:WBX19 WLT7:WLT19 WVP7:WVP19 H7:H19 JD7:JD19" xr:uid="{877E76CB-2C5D-4F61-A8BA-97AFB60E4CBD}">
      <formula1>asset_class1</formula1>
    </dataValidation>
    <dataValidation type="list" allowBlank="1" showInputMessage="1" showErrorMessage="1" promptTitle="Select Asset Sub-Class" prompt="Select asset sub class from list" sqref="TA7:TA19 ACW7:ACW19 AMS7:AMS19 AWO7:AWO19 BGK7:BGK19 BQG7:BQG19 CAC7:CAC19 CJY7:CJY19 CTU7:CTU19 DDQ7:DDQ19 DNM7:DNM19 DXI7:DXI19 EHE7:EHE19 ERA7:ERA19 FAW7:FAW19 FKS7:FKS19 FUO7:FUO19 GEK7:GEK19 GOG7:GOG19 GYC7:GYC19 HHY7:HHY19 HRU7:HRU19 IBQ7:IBQ19 ILM7:ILM19 IVI7:IVI19 JFE7:JFE19 JPA7:JPA19 JYW7:JYW19 KIS7:KIS19 KSO7:KSO19 LCK7:LCK19 LMG7:LMG19 LWC7:LWC19 MFY7:MFY19 MPU7:MPU19 MZQ7:MZQ19 NJM7:NJM19 NTI7:NTI19 ODE7:ODE19 ONA7:ONA19 OWW7:OWW19 PGS7:PGS19 PQO7:PQO19 QAK7:QAK19 QKG7:QKG19 QUC7:QUC19 RDY7:RDY19 RNU7:RNU19 RXQ7:RXQ19 SHM7:SHM19 SRI7:SRI19 TBE7:TBE19 TLA7:TLA19 TUW7:TUW19 UES7:UES19 UOO7:UOO19 UYK7:UYK19 VIG7:VIG19 VSC7:VSC19 WBY7:WBY19 WLU7:WLU19 WVQ7:WVQ19 I7:I19 JE7:JE19" xr:uid="{04C9A008-EA8E-4E0D-9008-A714EC43B11B}">
      <formula1>asset_subclass1</formula1>
    </dataValidation>
    <dataValidation type="list" allowBlank="1" showInputMessage="1" showErrorMessage="1" sqref="SV7:SV19 ACR7:ACR19 AMN7:AMN19 AWJ7:AWJ19 BGF7:BGF19 BQB7:BQB19 BZX7:BZX19 CJT7:CJT19 CTP7:CTP19 DDL7:DDL19 DNH7:DNH19 DXD7:DXD19 EGZ7:EGZ19 EQV7:EQV19 FAR7:FAR19 FKN7:FKN19 FUJ7:FUJ19 GEF7:GEF19 GOB7:GOB19 GXX7:GXX19 HHT7:HHT19 HRP7:HRP19 IBL7:IBL19 ILH7:ILH19 IVD7:IVD19 JEZ7:JEZ19 JOV7:JOV19 JYR7:JYR19 KIN7:KIN19 KSJ7:KSJ19 LCF7:LCF19 LMB7:LMB19 LVX7:LVX19 MFT7:MFT19 MPP7:MPP19 MZL7:MZL19 NJH7:NJH19 NTD7:NTD19 OCZ7:OCZ19 OMV7:OMV19 OWR7:OWR19 PGN7:PGN19 PQJ7:PQJ19 QAF7:QAF19 QKB7:QKB19 QTX7:QTX19 RDT7:RDT19 RNP7:RNP19 RXL7:RXL19 SHH7:SHH19 SRD7:SRD19 TAZ7:TAZ19 TKV7:TKV19 TUR7:TUR19 UEN7:UEN19 UOJ7:UOJ19 UYF7:UYF19 VIB7:VIB19 VRX7:VRX19 WBT7:WBT19 WLP7:WLP19 WVL7:WVL19 D7:D19 IZ7:IZ19" xr:uid="{0417BB57-CACC-4F80-9F0D-F8A7FA16C596}">
      <formula1>"New,Renewal,Upgrading"</formula1>
    </dataValidation>
    <dataValidation type="list" allowBlank="1" showInputMessage="1" showErrorMessage="1" promptTitle="Select IUDF" prompt="Select IUDF from list" sqref="SX7:SX19 ACT7:ACT19 AMP7:AMP19 AWL7:AWL19 BGH7:BGH19 BQD7:BQD19 BZZ7:BZZ19 CJV7:CJV19 CTR7:CTR19 DDN7:DDN19 DNJ7:DNJ19 DXF7:DXF19 EHB7:EHB19 EQX7:EQX19 FAT7:FAT19 FKP7:FKP19 FUL7:FUL19 GEH7:GEH19 GOD7:GOD19 GXZ7:GXZ19 HHV7:HHV19 HRR7:HRR19 IBN7:IBN19 ILJ7:ILJ19 IVF7:IVF19 JFB7:JFB19 JOX7:JOX19 JYT7:JYT19 KIP7:KIP19 KSL7:KSL19 LCH7:LCH19 LMD7:LMD19 LVZ7:LVZ19 MFV7:MFV19 MPR7:MPR19 MZN7:MZN19 NJJ7:NJJ19 NTF7:NTF19 ODB7:ODB19 OMX7:OMX19 OWT7:OWT19 PGP7:PGP19 PQL7:PQL19 QAH7:QAH19 QKD7:QKD19 QTZ7:QTZ19 RDV7:RDV19 RNR7:RNR19 RXN7:RXN19 SHJ7:SHJ19 SRF7:SRF19 TBB7:TBB19 TKX7:TKX19 TUT7:TUT19 UEP7:UEP19 UOL7:UOL19 UYH7:UYH19 VID7:VID19 VRZ7:VRZ19 WBV7:WBV19 WLR7:WLR19 WVN7:WVN19 F7:F19 JB7:JB19" xr:uid="{BCE40654-E74F-4502-85FF-CF7160A1068C}">
      <formula1>IUDF</formula1>
    </dataValidation>
    <dataValidation type="list" allowBlank="1" showInputMessage="1" showErrorMessage="1" promptTitle="Select MTSF Service Outcome" prompt="Select MTSF from list" sqref="SW7:SW19 ACS7:ACS19 AMO7:AMO19 AWK7:AWK19 BGG7:BGG19 BQC7:BQC19 BZY7:BZY19 CJU7:CJU19 CTQ7:CTQ19 DDM7:DDM19 DNI7:DNI19 DXE7:DXE19 EHA7:EHA19 EQW7:EQW19 FAS7:FAS19 FKO7:FKO19 FUK7:FUK19 GEG7:GEG19 GOC7:GOC19 GXY7:GXY19 HHU7:HHU19 HRQ7:HRQ19 IBM7:IBM19 ILI7:ILI19 IVE7:IVE19 JFA7:JFA19 JOW7:JOW19 JYS7:JYS19 KIO7:KIO19 KSK7:KSK19 LCG7:LCG19 LMC7:LMC19 LVY7:LVY19 MFU7:MFU19 MPQ7:MPQ19 MZM7:MZM19 NJI7:NJI19 NTE7:NTE19 ODA7:ODA19 OMW7:OMW19 OWS7:OWS19 PGO7:PGO19 PQK7:PQK19 QAG7:QAG19 QKC7:QKC19 QTY7:QTY19 RDU7:RDU19 RNQ7:RNQ19 RXM7:RXM19 SHI7:SHI19 SRE7:SRE19 TBA7:TBA19 TKW7:TKW19 TUS7:TUS19 UEO7:UEO19 UOK7:UOK19 UYG7:UYG19 VIC7:VIC19 VRY7:VRY19 WBU7:WBU19 WLQ7:WLQ19 WVM7:WVM19 E7:E19 JA7:JA19" xr:uid="{B40DBC57-3355-41E8-8363-9BAD4B8CA920}">
      <formula1>MTSF</formula1>
    </dataValidation>
  </dataValidations>
  <pageMargins left="0.7" right="0.7" top="0.75" bottom="0.75" header="0.3" footer="0.3"/>
  <pageSetup paperSize="9" scale="4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2F1CB-CF41-4693-8DE4-5689C84EA34A}">
  <sheetPr codeName="Sheet8">
    <tabColor rgb="FF00B050"/>
  </sheetPr>
  <dimension ref="A1:G89"/>
  <sheetViews>
    <sheetView workbookViewId="0">
      <selection activeCell="H12" sqref="H12"/>
    </sheetView>
  </sheetViews>
  <sheetFormatPr defaultColWidth="9.140625" defaultRowHeight="12.75" x14ac:dyDescent="0.25"/>
  <cols>
    <col min="1" max="1" width="35.7109375" style="3" customWidth="1"/>
    <col min="2" max="2" width="16.7109375" style="2" customWidth="1"/>
    <col min="3" max="3" width="10.7109375" style="3" customWidth="1"/>
    <col min="4" max="4" width="25.7109375" style="3" customWidth="1"/>
    <col min="5" max="5" width="33.140625" style="3" customWidth="1"/>
    <col min="6" max="6" width="15.42578125" style="596" customWidth="1"/>
    <col min="7" max="7" width="9.85546875" style="3" customWidth="1"/>
    <col min="8" max="8" width="9.85546875" style="3" bestFit="1" customWidth="1"/>
    <col min="9" max="10" width="9.85546875" style="3" customWidth="1"/>
    <col min="11" max="11" width="9.42578125" style="3" customWidth="1"/>
    <col min="12" max="12" width="9.85546875" style="3" customWidth="1"/>
    <col min="13" max="15" width="9.42578125" style="3" customWidth="1"/>
    <col min="16" max="16" width="9.85546875" style="3" customWidth="1"/>
    <col min="17" max="19" width="9.42578125" style="3" customWidth="1"/>
    <col min="20" max="21" width="9.85546875" style="3" customWidth="1"/>
    <col min="22" max="16384" width="9.140625" style="3"/>
  </cols>
  <sheetData>
    <row r="1" spans="1:7" ht="13.5" x14ac:dyDescent="0.25">
      <c r="A1" s="1" t="s">
        <v>608</v>
      </c>
    </row>
    <row r="2" spans="1:7" ht="38.25" x14ac:dyDescent="0.25">
      <c r="A2" s="4" t="s">
        <v>0</v>
      </c>
      <c r="B2" s="664" t="str">
        <f>head27</f>
        <v>Ref</v>
      </c>
      <c r="C2" s="5" t="s">
        <v>1</v>
      </c>
      <c r="D2" s="6" t="s">
        <v>2</v>
      </c>
      <c r="E2" s="675" t="s">
        <v>3</v>
      </c>
      <c r="F2" s="678" t="s">
        <v>4</v>
      </c>
    </row>
    <row r="3" spans="1:7" ht="24" customHeight="1" x14ac:dyDescent="0.25">
      <c r="A3" s="7" t="s">
        <v>5</v>
      </c>
      <c r="B3" s="674"/>
      <c r="C3" s="8" t="s">
        <v>6</v>
      </c>
      <c r="D3" s="9"/>
      <c r="E3" s="676"/>
      <c r="F3" s="679"/>
    </row>
    <row r="4" spans="1:7" ht="13.5" customHeight="1" x14ac:dyDescent="0.25">
      <c r="A4" s="10" t="s">
        <v>7</v>
      </c>
      <c r="B4" s="11"/>
      <c r="C4" s="12"/>
      <c r="D4" s="12"/>
      <c r="E4" s="677"/>
      <c r="F4" s="680"/>
    </row>
    <row r="5" spans="1:7" s="189" customFormat="1" ht="12.75" customHeight="1" x14ac:dyDescent="0.25">
      <c r="A5" s="165" t="str">
        <f>'[3]Contracts Comts Ann D1'!$C$17</f>
        <v>Tulsaspark (PTY) LTD</v>
      </c>
      <c r="B5" s="165" t="str">
        <f>'[3]Contracts Comts Ann D1'!$A$17</f>
        <v>EOI/010/20-21</v>
      </c>
      <c r="C5" s="165" t="str">
        <f>'[3]Contracts Comts Ann D1'!$E$17</f>
        <v>10 Years</v>
      </c>
      <c r="D5" s="166" t="str">
        <f>'[3]Contracts Comts Ann D1'!$B$17</f>
        <v xml:space="preserve">ENOCH MGIJIMA WASTE RECYCLING MULTI BUY BACK CENTRES OPERATOR PARTER
</v>
      </c>
      <c r="E5" s="167" t="s">
        <v>180</v>
      </c>
      <c r="F5" s="597">
        <v>707000</v>
      </c>
    </row>
    <row r="6" spans="1:7" s="189" customFormat="1" ht="12.75" customHeight="1" x14ac:dyDescent="0.25">
      <c r="A6" s="686" t="s">
        <v>671</v>
      </c>
      <c r="B6" s="686" t="s">
        <v>672</v>
      </c>
      <c r="C6" s="686" t="s">
        <v>673</v>
      </c>
      <c r="D6" s="687" t="s">
        <v>674</v>
      </c>
      <c r="E6" s="688" t="s">
        <v>675</v>
      </c>
      <c r="F6" s="689">
        <v>400000</v>
      </c>
      <c r="G6" s="189" t="s">
        <v>676</v>
      </c>
    </row>
    <row r="7" spans="1:7" s="189" customFormat="1" ht="12.75" customHeight="1" x14ac:dyDescent="0.25">
      <c r="A7" s="165" t="str">
        <f>'[3]Contracts Comts Ann D1'!$C$16</f>
        <v>Rilapax (PTY) LTD T/A William Radcliffe</v>
      </c>
      <c r="B7" s="165" t="str">
        <f>'[3]Contracts Comts Ann D1'!$A$16</f>
        <v>BID/008/20-21</v>
      </c>
      <c r="C7" s="165" t="s">
        <v>181</v>
      </c>
      <c r="D7" s="168" t="str">
        <f>'[3]Contracts Comts Ann D1'!$B$16</f>
        <v>APPOINTMENT OF A COMPANY SECRETARIAT FOR A 36 MONTH PERIOD</v>
      </c>
      <c r="E7" s="167" t="s">
        <v>182</v>
      </c>
      <c r="F7" s="597" t="s">
        <v>179</v>
      </c>
    </row>
    <row r="8" spans="1:7" s="189" customFormat="1" ht="12.75" customHeight="1" x14ac:dyDescent="0.25">
      <c r="A8" s="165" t="str">
        <f>'[3]Contracts Comts Ann D1'!$C$13</f>
        <v>Red Guard Security</v>
      </c>
      <c r="B8" s="165" t="str">
        <f>'[3]Contracts Comts Ann D1'!$A$13</f>
        <v>RFP 010-20/21</v>
      </c>
      <c r="C8" s="165" t="str">
        <f>'[3]Contracts Comts Ann D1'!$E$13</f>
        <v>36 months</v>
      </c>
      <c r="D8" s="168" t="str">
        <f>'[3]Contracts Comts Ann D1'!$B$13</f>
        <v>PROVISION OF SECURITY SYSTEMS (ALARM, CCTV, BIOMETRICS) AND ARMED RESPONSE</v>
      </c>
      <c r="E8" s="167" t="s">
        <v>183</v>
      </c>
      <c r="F8" s="597" t="s">
        <v>179</v>
      </c>
    </row>
    <row r="9" spans="1:7" s="189" customFormat="1" ht="12.75" customHeight="1" x14ac:dyDescent="0.25">
      <c r="A9" s="165" t="str">
        <f>'[3]Contracts Comts Ann D1'!$C$11</f>
        <v>Dicla Training and Projects</v>
      </c>
      <c r="B9" s="165" t="str">
        <f>'[3]Contracts Comts Ann D1'!$A$11</f>
        <v>BID/003/20-21</v>
      </c>
      <c r="C9" s="165" t="s">
        <v>181</v>
      </c>
      <c r="D9" s="168" t="str">
        <f>'[3]Contracts Comts Ann D1'!$B$11</f>
        <v>LIVESTOCK IMPROVEMENT PROGRAMME - ANIMAL HEALTH</v>
      </c>
      <c r="E9" s="167" t="s">
        <v>184</v>
      </c>
      <c r="F9" s="597" t="s">
        <v>179</v>
      </c>
    </row>
    <row r="10" spans="1:7" s="189" customFormat="1" ht="4.5" customHeight="1" x14ac:dyDescent="0.25">
      <c r="A10" s="169"/>
      <c r="B10" s="170"/>
      <c r="C10" s="171"/>
      <c r="D10" s="172"/>
      <c r="E10" s="173"/>
      <c r="F10" s="598"/>
    </row>
    <row r="11" spans="1:7" s="189" customFormat="1" ht="38.25" x14ac:dyDescent="0.25">
      <c r="A11" s="166" t="str">
        <f>'[3]Contracts Comts Ann D1'!$C$70</f>
        <v>BB Water Service</v>
      </c>
      <c r="B11" s="165" t="str">
        <f>'[3]Contracts Comts Ann D1'!$A$70</f>
        <v>PLB/02/20-21</v>
      </c>
      <c r="C11" s="174" t="s">
        <v>185</v>
      </c>
      <c r="D11" s="166" t="str">
        <f>'[3]Contracts Comts Ann D1'!$B$70</f>
        <v xml:space="preserve">APPOINTMENT FOR THE REFURBISHMENT OF THE KOMANI WATER TREATMENT WORKS </v>
      </c>
      <c r="E11" s="166" t="s">
        <v>186</v>
      </c>
      <c r="F11" s="597">
        <f>'[3]Contracts Comts Ann D1'!$G$70</f>
        <v>6635471.4800000004</v>
      </c>
    </row>
    <row r="12" spans="1:7" s="189" customFormat="1" ht="38.25" x14ac:dyDescent="0.25">
      <c r="A12" s="166" t="str">
        <f>'[3]Contracts Comts Ann D1'!$C$71</f>
        <v>Makheleni Construction</v>
      </c>
      <c r="B12" s="165" t="str">
        <f>'[3]Contracts Comts Ann D1'!$A$71</f>
        <v>PLB/03/20-21</v>
      </c>
      <c r="C12" s="174" t="s">
        <v>185</v>
      </c>
      <c r="D12" s="166" t="str">
        <f>'[3]Contracts Comts Ann D1'!$B$71</f>
        <v xml:space="preserve">APPOINTMENT FOR THE REFURBISHMENT OF THE KOMANI WASTE WATER TREATMENT WORKS </v>
      </c>
      <c r="E12" s="166" t="s">
        <v>186</v>
      </c>
      <c r="F12" s="597">
        <f>'[3]Contracts Comts Ann D1'!$G$71</f>
        <v>14300000</v>
      </c>
    </row>
    <row r="13" spans="1:7" s="189" customFormat="1" ht="51" x14ac:dyDescent="0.25">
      <c r="A13" s="166" t="str">
        <f>'[3]Contracts Comts Ann D1'!$C$72</f>
        <v>Bathabile Construction Services</v>
      </c>
      <c r="B13" s="165" t="str">
        <f>'[3]Contracts Comts Ann D1'!$A$72</f>
        <v>26/2020-2021/LG(TN)</v>
      </c>
      <c r="C13" s="174" t="s">
        <v>187</v>
      </c>
      <c r="D13" s="166" t="str">
        <f>'[3]Contracts Comts Ann D1'!$B$72</f>
        <v>CONSTRUCTION OF XOLOBE BULK &amp; LINK TO BANZI SCHEME, MZOMHLE PIPELINE AND STORAGE RESERVOIRS (PHASE 3D&amp;4)</v>
      </c>
      <c r="E13" s="166" t="s">
        <v>186</v>
      </c>
      <c r="F13" s="597">
        <f>'[3]Contracts Comts Ann D1'!$G$72</f>
        <v>70918533.370000005</v>
      </c>
    </row>
    <row r="14" spans="1:7" s="189" customFormat="1" ht="38.25" x14ac:dyDescent="0.25">
      <c r="A14" s="166" t="str">
        <f>'[3]Contracts Comts Ann D1'!$C$73</f>
        <v>Masiyabu Trading and General Civil Construction</v>
      </c>
      <c r="B14" s="165" t="str">
        <f>'[3]Contracts Comts Ann D1'!$A$73</f>
        <v>25/2020-2021/LG(TN)</v>
      </c>
      <c r="C14" s="174" t="s">
        <v>188</v>
      </c>
      <c r="D14" s="166" t="str">
        <f>'[3]Contracts Comts Ann D1'!$B$73</f>
        <v>CLUSTER 7 WATER SUPPLY BACKLOG CLARKBURY VILLAGEWATER SUPPLY PHASE 1</v>
      </c>
      <c r="E14" s="166" t="s">
        <v>186</v>
      </c>
      <c r="F14" s="597">
        <f>'[3]Contracts Comts Ann D1'!$G$73</f>
        <v>12925567.4</v>
      </c>
    </row>
    <row r="15" spans="1:7" s="189" customFormat="1" ht="89.25" x14ac:dyDescent="0.25">
      <c r="A15" s="166" t="str">
        <f>'[3]Contracts Comts Ann D1'!$C$74</f>
        <v>Lihle Nathi Property Construction</v>
      </c>
      <c r="B15" s="165" t="str">
        <f>'[3]Contracts Comts Ann D1'!$A$74</f>
        <v>11/2020-2021/LG(TN)</v>
      </c>
      <c r="C15" s="174" t="s">
        <v>189</v>
      </c>
      <c r="D15" s="166" t="str">
        <f>'[3]Contracts Comts Ann D1'!$B$74</f>
        <v>CLUSTER 7 WATER SUPPLY BACKLOG NGXOGI, EMADIZENI, MANTLANENI, XUKA, ENTABENI, EMANTLANENI, CEFANE, EMAFUSINI, MHLONTLO, KWAMHLONTLO, AND DWALENI / MATYENI VILLAGES WATER SUPPLY SCHEME</v>
      </c>
      <c r="E15" s="166" t="s">
        <v>186</v>
      </c>
      <c r="F15" s="597">
        <f>'[3]Contracts Comts Ann D1'!$G$74</f>
        <v>38143297.289999999</v>
      </c>
    </row>
    <row r="16" spans="1:7" s="189" customFormat="1" ht="51" x14ac:dyDescent="0.25">
      <c r="A16" s="166" t="str">
        <f>'[3]Contracts Comts Ann D1'!$C$75</f>
        <v>Iviwe Engineering Solutions</v>
      </c>
      <c r="B16" s="165" t="str">
        <f>'[3]Contracts Comts Ann D1'!$A$75</f>
        <v>PLB/04/20-21</v>
      </c>
      <c r="C16" s="174" t="s">
        <v>190</v>
      </c>
      <c r="D16" s="166" t="str">
        <f>'[3]Contracts Comts Ann D1'!$B$75</f>
        <v>APPOINTMENT FOR PHASE 2A OF THE AUGMENTATION OF ENGCOBO RURAL SCHEME: BHODINI</v>
      </c>
      <c r="E16" s="166" t="s">
        <v>186</v>
      </c>
      <c r="F16" s="597">
        <f>'[3]Contracts Comts Ann D1'!$G$75</f>
        <v>2941873.62</v>
      </c>
    </row>
    <row r="17" spans="1:6" s="189" customFormat="1" ht="102.75" customHeight="1" x14ac:dyDescent="0.25">
      <c r="A17" s="166" t="str">
        <f>'[3]Contracts Comts Ann D1'!$C$76</f>
        <v>Bontifor PTY LTD</v>
      </c>
      <c r="B17" s="165" t="str">
        <f>'[3]Contracts Comts Ann D1'!$A$76</f>
        <v>PLB/01/20-21</v>
      </c>
      <c r="C17" s="174" t="s">
        <v>191</v>
      </c>
      <c r="D17" s="166" t="str">
        <f>'[3]Contracts Comts Ann D1'!$B$76</f>
        <v xml:space="preserve">APPOINTMENT FOR CLUSTER 2 RURAL WATER SUPPLY BACKLOG: REGIONAL SCHEME 5 PHASE 3 CONSTRUCTION OF WATER GRAVITY MAINS AND RETICULATION FOR THE TSAKANA, GCINA, MANUNENI, QUNGU, DLOMO, NYONGWANA, KHALANE AND DAYIMANA VILLAGES </v>
      </c>
      <c r="E17" s="166" t="s">
        <v>186</v>
      </c>
      <c r="F17" s="597">
        <f>'[3]Contracts Comts Ann D1'!$G$76</f>
        <v>41743625.780000001</v>
      </c>
    </row>
    <row r="18" spans="1:6" s="189" customFormat="1" ht="27.75" customHeight="1" x14ac:dyDescent="0.25">
      <c r="A18" s="608" t="str">
        <f>'[3]Contracts Comts Ann D1'!$C$77</f>
        <v>Siyalima Civils</v>
      </c>
      <c r="B18" s="609" t="str">
        <f>'[3]Contracts Comts Ann D1'!$A$77</f>
        <v>PLB/07/21-22</v>
      </c>
      <c r="C18" s="610" t="s">
        <v>192</v>
      </c>
      <c r="D18" s="608" t="str">
        <f>'[3]Contracts Comts Ann D1'!$B$77</f>
        <v>PHASE 6: XONXA DAM TRANSFER SCHEME BULK WATER PIPLELINES AND BREAK PRESSURE TANK FOR ILINGE AND MACHIBINI VILLAGES BULK WATER SYPPLY</v>
      </c>
      <c r="E18" s="608" t="s">
        <v>633</v>
      </c>
      <c r="F18" s="611">
        <f>'[3]Contracts Comts Ann D1'!$G$77</f>
        <v>113985485.23999999</v>
      </c>
    </row>
    <row r="19" spans="1:6" s="189" customFormat="1" ht="5.25" customHeight="1" x14ac:dyDescent="0.25">
      <c r="A19" s="175"/>
      <c r="B19" s="176"/>
      <c r="C19" s="177"/>
      <c r="D19" s="178"/>
      <c r="E19" s="177"/>
      <c r="F19" s="599"/>
    </row>
    <row r="20" spans="1:6" s="189" customFormat="1" ht="12.75" customHeight="1" x14ac:dyDescent="0.25">
      <c r="A20" s="166" t="str">
        <f>'[3]Contracts Comts Ann D1'!$A$29</f>
        <v>Amila Security</v>
      </c>
      <c r="B20" s="665" t="s">
        <v>193</v>
      </c>
      <c r="C20" s="682" t="s">
        <v>194</v>
      </c>
      <c r="D20" s="179" t="s">
        <v>195</v>
      </c>
      <c r="E20" s="684" t="s">
        <v>196</v>
      </c>
      <c r="F20" s="600" t="s">
        <v>197</v>
      </c>
    </row>
    <row r="21" spans="1:6" s="189" customFormat="1" ht="12.75" customHeight="1" x14ac:dyDescent="0.25">
      <c r="A21" s="166" t="str">
        <f>'[3]Contracts Comts Ann D1'!$A$30</f>
        <v>Bubhede JV Khangelani Security</v>
      </c>
      <c r="B21" s="681"/>
      <c r="C21" s="683"/>
      <c r="D21" s="179" t="s">
        <v>195</v>
      </c>
      <c r="E21" s="685"/>
      <c r="F21" s="600" t="s">
        <v>197</v>
      </c>
    </row>
    <row r="22" spans="1:6" s="189" customFormat="1" ht="12.75" customHeight="1" x14ac:dyDescent="0.25">
      <c r="A22" s="166" t="str">
        <f>'[3]Contracts Comts Ann D1'!$A$31</f>
        <v>Tyekana Security</v>
      </c>
      <c r="B22" s="681"/>
      <c r="C22" s="683"/>
      <c r="D22" s="179" t="s">
        <v>195</v>
      </c>
      <c r="E22" s="685"/>
      <c r="F22" s="600" t="s">
        <v>197</v>
      </c>
    </row>
    <row r="23" spans="1:6" s="189" customFormat="1" ht="12.75" customHeight="1" x14ac:dyDescent="0.25">
      <c r="A23" s="166" t="str">
        <f>'[3]Contracts Comts Ann D1'!$A$32</f>
        <v>Ibhubesi Lika Noni Secuirty</v>
      </c>
      <c r="B23" s="681"/>
      <c r="C23" s="683"/>
      <c r="D23" s="179" t="s">
        <v>195</v>
      </c>
      <c r="E23" s="685"/>
      <c r="F23" s="600" t="s">
        <v>197</v>
      </c>
    </row>
    <row r="24" spans="1:6" s="189" customFormat="1" ht="12.75" customHeight="1" x14ac:dyDescent="0.25">
      <c r="A24" s="166" t="str">
        <f>'[3]Contracts Comts Ann D1'!$A$33</f>
        <v>LL Security</v>
      </c>
      <c r="B24" s="681"/>
      <c r="C24" s="683"/>
      <c r="D24" s="179" t="s">
        <v>195</v>
      </c>
      <c r="E24" s="685"/>
      <c r="F24" s="600" t="s">
        <v>197</v>
      </c>
    </row>
    <row r="25" spans="1:6" s="189" customFormat="1" ht="12.75" customHeight="1" x14ac:dyDescent="0.25">
      <c r="A25" s="166" t="str">
        <f>'[3]Contracts Comts Ann D1'!$A$34</f>
        <v>Mbala Security Services</v>
      </c>
      <c r="B25" s="681"/>
      <c r="C25" s="683"/>
      <c r="D25" s="179" t="s">
        <v>195</v>
      </c>
      <c r="E25" s="685"/>
      <c r="F25" s="600" t="s">
        <v>197</v>
      </c>
    </row>
    <row r="26" spans="1:6" s="189" customFormat="1" ht="12.75" customHeight="1" x14ac:dyDescent="0.25">
      <c r="A26" s="166" t="str">
        <f>'[3]Contracts Comts Ann D1'!$A$35</f>
        <v>Nqutura Transport services</v>
      </c>
      <c r="B26" s="681"/>
      <c r="C26" s="683"/>
      <c r="D26" s="179" t="s">
        <v>195</v>
      </c>
      <c r="E26" s="685"/>
      <c r="F26" s="600" t="s">
        <v>197</v>
      </c>
    </row>
    <row r="27" spans="1:6" s="189" customFormat="1" ht="12.75" customHeight="1" x14ac:dyDescent="0.25">
      <c r="A27" s="166" t="str">
        <f>'[3]Contracts Comts Ann D1'!$A$36</f>
        <v>PVZ Security and Cleaning</v>
      </c>
      <c r="B27" s="681"/>
      <c r="C27" s="683"/>
      <c r="D27" s="179" t="s">
        <v>195</v>
      </c>
      <c r="E27" s="685"/>
      <c r="F27" s="600" t="s">
        <v>197</v>
      </c>
    </row>
    <row r="28" spans="1:6" s="189" customFormat="1" ht="12.75" customHeight="1" x14ac:dyDescent="0.25">
      <c r="A28" s="166" t="str">
        <f>'[3]Contracts Comts Ann D1'!$A$37</f>
        <v>Reguard Solutions</v>
      </c>
      <c r="B28" s="681"/>
      <c r="C28" s="683"/>
      <c r="D28" s="179" t="s">
        <v>195</v>
      </c>
      <c r="E28" s="685"/>
      <c r="F28" s="600" t="s">
        <v>197</v>
      </c>
    </row>
    <row r="29" spans="1:6" s="189" customFormat="1" ht="12.75" customHeight="1" x14ac:dyDescent="0.25">
      <c r="A29" s="166" t="str">
        <f>'[3]Contracts Comts Ann D1'!$A$38</f>
        <v>World Focus CC1818 t/a SOV</v>
      </c>
      <c r="B29" s="666"/>
      <c r="C29" s="683"/>
      <c r="D29" s="179" t="s">
        <v>195</v>
      </c>
      <c r="E29" s="685"/>
      <c r="F29" s="600" t="s">
        <v>197</v>
      </c>
    </row>
    <row r="30" spans="1:6" s="189" customFormat="1" ht="5.25" customHeight="1" x14ac:dyDescent="0.25">
      <c r="A30" s="175"/>
      <c r="B30" s="176"/>
      <c r="C30" s="177"/>
      <c r="D30" s="178"/>
      <c r="E30" s="177"/>
      <c r="F30" s="599"/>
    </row>
    <row r="31" spans="1:6" s="189" customFormat="1" ht="38.25" x14ac:dyDescent="0.25">
      <c r="A31" s="665" t="str">
        <f>'[3]Contracts Comts Ann D1'!$A$53</f>
        <v>Uhambiso Consult</v>
      </c>
      <c r="B31" s="667" t="s">
        <v>198</v>
      </c>
      <c r="C31" s="668" t="s">
        <v>199</v>
      </c>
      <c r="D31" s="183" t="s">
        <v>200</v>
      </c>
      <c r="E31" s="670" t="s">
        <v>201</v>
      </c>
      <c r="F31" s="601" t="str">
        <f>F43</f>
        <v>RATE-BASED TO CONSTR VALUE</v>
      </c>
    </row>
    <row r="32" spans="1:6" s="189" customFormat="1" ht="38.25" x14ac:dyDescent="0.25">
      <c r="A32" s="666"/>
      <c r="B32" s="668"/>
      <c r="C32" s="668"/>
      <c r="D32" s="183" t="s">
        <v>202</v>
      </c>
      <c r="E32" s="671"/>
      <c r="F32" s="602" t="str">
        <f>F44</f>
        <v>RATE-BASED TO CONSTR VALUE</v>
      </c>
    </row>
    <row r="33" spans="1:6" s="189" customFormat="1" ht="26.25" customHeight="1" x14ac:dyDescent="0.25">
      <c r="A33" s="665" t="str">
        <f>'[3]Contracts Comts Ann D1'!$A$55</f>
        <v>ASCA Consulting t/a Vokon Afrika</v>
      </c>
      <c r="B33" s="668"/>
      <c r="C33" s="668"/>
      <c r="D33" s="183" t="s">
        <v>203</v>
      </c>
      <c r="E33" s="665" t="s">
        <v>204</v>
      </c>
      <c r="F33" s="602" t="str">
        <f>F32</f>
        <v>RATE-BASED TO CONSTR VALUE</v>
      </c>
    </row>
    <row r="34" spans="1:6" s="189" customFormat="1" ht="23.25" customHeight="1" x14ac:dyDescent="0.25">
      <c r="A34" s="666"/>
      <c r="B34" s="668"/>
      <c r="C34" s="668"/>
      <c r="D34" s="183" t="s">
        <v>205</v>
      </c>
      <c r="E34" s="666"/>
      <c r="F34" s="602" t="str">
        <f>F33</f>
        <v>RATE-BASED TO CONSTR VALUE</v>
      </c>
    </row>
    <row r="35" spans="1:6" s="189" customFormat="1" ht="38.25" x14ac:dyDescent="0.25">
      <c r="A35" s="665" t="str">
        <f>'[3]Contracts Comts Ann D1'!$A$57</f>
        <v>Masilakhe Consulting</v>
      </c>
      <c r="B35" s="668"/>
      <c r="C35" s="668"/>
      <c r="D35" s="183" t="s">
        <v>206</v>
      </c>
      <c r="E35" s="181" t="s">
        <v>201</v>
      </c>
      <c r="F35" s="602" t="str">
        <f>F34</f>
        <v>RATE-BASED TO CONSTR VALUE</v>
      </c>
    </row>
    <row r="36" spans="1:6" s="189" customFormat="1" ht="23.25" customHeight="1" x14ac:dyDescent="0.25">
      <c r="A36" s="666"/>
      <c r="B36" s="668"/>
      <c r="C36" s="668"/>
      <c r="D36" s="183" t="s">
        <v>207</v>
      </c>
      <c r="E36" s="181" t="s">
        <v>208</v>
      </c>
      <c r="F36" s="602" t="str">
        <f>F35</f>
        <v>RATE-BASED TO CONSTR VALUE</v>
      </c>
    </row>
    <row r="37" spans="1:6" s="189" customFormat="1" ht="15" customHeight="1" x14ac:dyDescent="0.25">
      <c r="A37" s="166" t="str">
        <f>'[3]Contracts Comts Ann D1'!$A$59</f>
        <v>Pith consulting</v>
      </c>
      <c r="B37" s="668"/>
      <c r="C37" s="668"/>
      <c r="D37" s="183" t="s">
        <v>209</v>
      </c>
      <c r="E37" s="184" t="s">
        <v>183</v>
      </c>
      <c r="F37" s="603" t="s">
        <v>210</v>
      </c>
    </row>
    <row r="38" spans="1:6" s="189" customFormat="1" ht="15" customHeight="1" x14ac:dyDescent="0.25">
      <c r="A38" s="166" t="str">
        <f>'[3]Contracts Comts Ann D1'!$A$60</f>
        <v>Bosch Projects</v>
      </c>
      <c r="B38" s="668"/>
      <c r="C38" s="668"/>
      <c r="D38" s="183" t="s">
        <v>209</v>
      </c>
      <c r="E38" s="185" t="str">
        <f>E37</f>
        <v>30/09/2023</v>
      </c>
      <c r="F38" s="603" t="s">
        <v>210</v>
      </c>
    </row>
    <row r="39" spans="1:6" s="189" customFormat="1" ht="15" customHeight="1" x14ac:dyDescent="0.25">
      <c r="A39" s="166" t="str">
        <f>'[3]Contracts Comts Ann D1'!$A$61</f>
        <v>ZLM Project Engineering</v>
      </c>
      <c r="B39" s="668"/>
      <c r="C39" s="668"/>
      <c r="D39" s="183" t="s">
        <v>209</v>
      </c>
      <c r="E39" s="185" t="str">
        <f>E38</f>
        <v>30/09/2023</v>
      </c>
      <c r="F39" s="603" t="s">
        <v>210</v>
      </c>
    </row>
    <row r="40" spans="1:6" s="189" customFormat="1" ht="15" customHeight="1" x14ac:dyDescent="0.25">
      <c r="A40" s="166" t="str">
        <f>'[3]Contracts Comts Ann D1'!$A$62</f>
        <v>Mekan Consultnatns</v>
      </c>
      <c r="B40" s="668"/>
      <c r="C40" s="668"/>
      <c r="D40" s="183" t="s">
        <v>209</v>
      </c>
      <c r="E40" s="185" t="str">
        <f t="shared" ref="E40:E42" si="0">E39</f>
        <v>30/09/2023</v>
      </c>
      <c r="F40" s="603" t="s">
        <v>210</v>
      </c>
    </row>
    <row r="41" spans="1:6" s="189" customFormat="1" ht="15" customHeight="1" x14ac:dyDescent="0.25">
      <c r="A41" s="166" t="str">
        <f>'[3]Contracts Comts Ann D1'!$A$63</f>
        <v>MBSA</v>
      </c>
      <c r="B41" s="668"/>
      <c r="C41" s="668"/>
      <c r="D41" s="183" t="s">
        <v>209</v>
      </c>
      <c r="E41" s="185" t="str">
        <f t="shared" si="0"/>
        <v>30/09/2023</v>
      </c>
      <c r="F41" s="603" t="s">
        <v>210</v>
      </c>
    </row>
    <row r="42" spans="1:6" s="189" customFormat="1" ht="12.75" customHeight="1" x14ac:dyDescent="0.25">
      <c r="A42" s="166" t="str">
        <f>'[3]Contracts Comts Ann D1'!$A$64</f>
        <v>Maluti GSM</v>
      </c>
      <c r="B42" s="668"/>
      <c r="C42" s="668"/>
      <c r="D42" s="183" t="s">
        <v>209</v>
      </c>
      <c r="E42" s="185" t="str">
        <f t="shared" si="0"/>
        <v>30/09/2023</v>
      </c>
      <c r="F42" s="603" t="s">
        <v>210</v>
      </c>
    </row>
    <row r="43" spans="1:6" s="189" customFormat="1" ht="25.5" customHeight="1" x14ac:dyDescent="0.25">
      <c r="A43" s="166" t="str">
        <f>'[3]Contracts Comts Ann D1'!$A$44</f>
        <v>Buchule Engineers</v>
      </c>
      <c r="B43" s="668"/>
      <c r="C43" s="668"/>
      <c r="D43" s="186" t="s">
        <v>211</v>
      </c>
      <c r="E43" s="670" t="s">
        <v>212</v>
      </c>
      <c r="F43" s="601" t="s">
        <v>210</v>
      </c>
    </row>
    <row r="44" spans="1:6" s="189" customFormat="1" ht="38.25" x14ac:dyDescent="0.25">
      <c r="A44" s="166" t="str">
        <f>'[3]Contracts Comts Ann D1'!$A$45</f>
        <v>Buchule Engineers</v>
      </c>
      <c r="B44" s="668"/>
      <c r="C44" s="668"/>
      <c r="D44" s="186" t="s">
        <v>213</v>
      </c>
      <c r="E44" s="672"/>
      <c r="F44" s="601" t="s">
        <v>210</v>
      </c>
    </row>
    <row r="45" spans="1:6" s="189" customFormat="1" ht="38.25" x14ac:dyDescent="0.25">
      <c r="A45" s="166" t="str">
        <f>'[3]Contracts Comts Ann D1'!$A$46</f>
        <v>Buchule Engineers</v>
      </c>
      <c r="B45" s="668"/>
      <c r="C45" s="668"/>
      <c r="D45" s="186" t="s">
        <v>214</v>
      </c>
      <c r="E45" s="672"/>
      <c r="F45" s="601" t="s">
        <v>210</v>
      </c>
    </row>
    <row r="46" spans="1:6" s="189" customFormat="1" ht="38.25" x14ac:dyDescent="0.25">
      <c r="A46" s="166" t="str">
        <f>'[3]Contracts Comts Ann D1'!$A$47</f>
        <v>Buchule Engineers</v>
      </c>
      <c r="B46" s="668"/>
      <c r="C46" s="668"/>
      <c r="D46" s="186" t="s">
        <v>215</v>
      </c>
      <c r="E46" s="672"/>
      <c r="F46" s="601" t="s">
        <v>210</v>
      </c>
    </row>
    <row r="47" spans="1:6" s="189" customFormat="1" ht="25.5" x14ac:dyDescent="0.25">
      <c r="A47" s="166" t="str">
        <f>'[3]Contracts Comts Ann D1'!$A$48</f>
        <v>Buchule Engineers</v>
      </c>
      <c r="B47" s="668"/>
      <c r="C47" s="668"/>
      <c r="D47" s="186" t="s">
        <v>216</v>
      </c>
      <c r="E47" s="672"/>
      <c r="F47" s="601" t="s">
        <v>210</v>
      </c>
    </row>
    <row r="48" spans="1:6" s="189" customFormat="1" ht="38.25" x14ac:dyDescent="0.25">
      <c r="A48" s="166" t="str">
        <f>'[3]Contracts Comts Ann D1'!$A$49</f>
        <v>Buchule Engineers</v>
      </c>
      <c r="B48" s="668"/>
      <c r="C48" s="668"/>
      <c r="D48" s="186" t="s">
        <v>217</v>
      </c>
      <c r="E48" s="672"/>
      <c r="F48" s="601" t="s">
        <v>210</v>
      </c>
    </row>
    <row r="49" spans="1:6" s="189" customFormat="1" ht="38.25" x14ac:dyDescent="0.25">
      <c r="A49" s="166" t="str">
        <f>'[3]Contracts Comts Ann D1'!$A$49</f>
        <v>Buchule Engineers</v>
      </c>
      <c r="B49" s="668"/>
      <c r="C49" s="668"/>
      <c r="D49" s="186" t="s">
        <v>218</v>
      </c>
      <c r="E49" s="672"/>
      <c r="F49" s="601" t="s">
        <v>210</v>
      </c>
    </row>
    <row r="50" spans="1:6" s="189" customFormat="1" ht="25.5" x14ac:dyDescent="0.25">
      <c r="A50" s="187" t="str">
        <f>A49</f>
        <v>Buchule Engineers</v>
      </c>
      <c r="B50" s="669"/>
      <c r="C50" s="669"/>
      <c r="D50" s="186" t="s">
        <v>219</v>
      </c>
      <c r="E50" s="673"/>
      <c r="F50" s="601" t="s">
        <v>210</v>
      </c>
    </row>
    <row r="51" spans="1:6" s="189" customFormat="1" ht="5.25" customHeight="1" x14ac:dyDescent="0.25">
      <c r="A51" s="175"/>
      <c r="B51" s="190"/>
      <c r="C51" s="191"/>
      <c r="D51" s="192"/>
      <c r="E51" s="193"/>
      <c r="F51" s="604"/>
    </row>
    <row r="52" spans="1:6" s="189" customFormat="1" ht="12.75" customHeight="1" x14ac:dyDescent="0.25">
      <c r="A52" s="194"/>
      <c r="B52" s="195"/>
      <c r="C52" s="196"/>
      <c r="D52" s="197"/>
      <c r="E52" s="198"/>
      <c r="F52" s="605">
        <f>SUM(F11:F18)+F5</f>
        <v>302300854.18000001</v>
      </c>
    </row>
    <row r="53" spans="1:6" ht="12.75" customHeight="1" x14ac:dyDescent="0.25">
      <c r="A53" s="18" t="str">
        <f>head27a</f>
        <v>References</v>
      </c>
      <c r="C53" s="19"/>
      <c r="D53" s="19"/>
      <c r="E53" s="19"/>
      <c r="F53" s="606"/>
    </row>
    <row r="54" spans="1:6" ht="12.75" customHeight="1" x14ac:dyDescent="0.25">
      <c r="A54" s="20" t="s">
        <v>8</v>
      </c>
      <c r="C54" s="21"/>
      <c r="D54" s="22"/>
      <c r="E54" s="21"/>
      <c r="F54" s="607"/>
    </row>
    <row r="55" spans="1:6" ht="12.75" customHeight="1" x14ac:dyDescent="0.25">
      <c r="A55" s="20" t="s">
        <v>9</v>
      </c>
      <c r="C55" s="19"/>
      <c r="D55" s="19"/>
      <c r="E55" s="19"/>
      <c r="F55" s="606"/>
    </row>
    <row r="56" spans="1:6" ht="11.25" customHeight="1" x14ac:dyDescent="0.25"/>
    <row r="57" spans="1:6" ht="11.25" customHeight="1" x14ac:dyDescent="0.25"/>
    <row r="58" spans="1:6" ht="11.25" customHeight="1" x14ac:dyDescent="0.25"/>
    <row r="59" spans="1:6" ht="11.25" customHeight="1" x14ac:dyDescent="0.25"/>
    <row r="60" spans="1:6" ht="11.25" customHeight="1" x14ac:dyDescent="0.25"/>
    <row r="61" spans="1:6" ht="11.25" customHeight="1" x14ac:dyDescent="0.25"/>
    <row r="62" spans="1:6" ht="11.25" customHeight="1" x14ac:dyDescent="0.25"/>
    <row r="63" spans="1:6" ht="11.25" customHeight="1" x14ac:dyDescent="0.25"/>
    <row r="64" spans="1: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mergeCells count="14">
    <mergeCell ref="B2:B3"/>
    <mergeCell ref="E2:E4"/>
    <mergeCell ref="F2:F4"/>
    <mergeCell ref="B20:B29"/>
    <mergeCell ref="C20:C29"/>
    <mergeCell ref="E20:E29"/>
    <mergeCell ref="A31:A32"/>
    <mergeCell ref="B31:B50"/>
    <mergeCell ref="C31:C50"/>
    <mergeCell ref="E31:E32"/>
    <mergeCell ref="A33:A34"/>
    <mergeCell ref="E33:E34"/>
    <mergeCell ref="A35:A36"/>
    <mergeCell ref="E43:E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AE4-A9BF-4394-9F98-561D1F4FB54F}">
  <sheetPr>
    <tabColor rgb="FF00B050"/>
    <pageSetUpPr fitToPage="1"/>
  </sheetPr>
  <dimension ref="A1:K49"/>
  <sheetViews>
    <sheetView topLeftCell="A10" workbookViewId="0">
      <selection activeCell="E19" sqref="E19"/>
    </sheetView>
  </sheetViews>
  <sheetFormatPr defaultColWidth="9.140625" defaultRowHeight="12.75" x14ac:dyDescent="0.25"/>
  <cols>
    <col min="1" max="1" width="35.7109375" style="3" customWidth="1"/>
    <col min="2" max="2" width="3.140625" style="2" customWidth="1"/>
    <col min="3" max="3" width="8.7109375" style="3" customWidth="1"/>
    <col min="4" max="4" width="9.28515625" style="3" customWidth="1"/>
    <col min="5" max="5" width="10.42578125" style="3" customWidth="1"/>
    <col min="6" max="6" width="9.28515625" style="3" bestFit="1" customWidth="1"/>
    <col min="7" max="7" width="8.7109375" style="3" customWidth="1"/>
    <col min="8" max="8" width="9.28515625" style="3" bestFit="1" customWidth="1"/>
    <col min="9" max="9" width="12.28515625" style="3" customWidth="1"/>
    <col min="10" max="10" width="10.140625" style="3" customWidth="1"/>
    <col min="11" max="16384" width="9.140625" style="3"/>
  </cols>
  <sheetData>
    <row r="1" spans="1:11" ht="12.95" x14ac:dyDescent="0.3">
      <c r="A1" s="1" t="s">
        <v>594</v>
      </c>
    </row>
    <row r="2" spans="1:11" ht="10.5" x14ac:dyDescent="0.25">
      <c r="A2" s="224" t="str">
        <f>desc</f>
        <v>Description</v>
      </c>
      <c r="B2" s="224" t="str">
        <f>head27</f>
        <v>Ref</v>
      </c>
      <c r="C2" s="130" t="s">
        <v>612</v>
      </c>
      <c r="D2" s="77" t="s">
        <v>613</v>
      </c>
      <c r="E2" s="131" t="s">
        <v>623</v>
      </c>
      <c r="F2" s="132" t="s">
        <v>628</v>
      </c>
      <c r="G2" s="133"/>
      <c r="H2" s="134"/>
      <c r="I2" s="132" t="str">
        <f>Head3a</f>
        <v>Medium Term Revenue and Expenditure Framework</v>
      </c>
      <c r="J2" s="133"/>
      <c r="K2" s="133"/>
    </row>
    <row r="3" spans="1:11" ht="29.25" customHeight="1" x14ac:dyDescent="0.25">
      <c r="A3" s="135" t="s">
        <v>7</v>
      </c>
      <c r="B3" s="225"/>
      <c r="C3" s="226" t="str">
        <f>Head5</f>
        <v>Audited Outcome</v>
      </c>
      <c r="D3" s="82" t="str">
        <f>Head5</f>
        <v>Audited Outcome</v>
      </c>
      <c r="E3" s="83" t="str">
        <f>Head5</f>
        <v>Audited Outcome</v>
      </c>
      <c r="F3" s="81" t="str">
        <f>Head6</f>
        <v>Original Budget</v>
      </c>
      <c r="G3" s="228" t="str">
        <f>Head7</f>
        <v>Adjusted Budget</v>
      </c>
      <c r="H3" s="83" t="str">
        <f>Head8</f>
        <v>Full Year Forecast</v>
      </c>
      <c r="I3" s="81" t="s">
        <v>625</v>
      </c>
      <c r="J3" s="468" t="s">
        <v>627</v>
      </c>
      <c r="K3" s="468" t="s">
        <v>626</v>
      </c>
    </row>
    <row r="4" spans="1:11" ht="12.75" customHeight="1" x14ac:dyDescent="0.25">
      <c r="A4" s="444" t="s">
        <v>522</v>
      </c>
      <c r="B4" s="321">
        <v>1</v>
      </c>
      <c r="C4" s="140"/>
      <c r="D4" s="44"/>
      <c r="E4" s="141"/>
      <c r="F4" s="140"/>
      <c r="G4" s="44"/>
      <c r="H4" s="141"/>
      <c r="I4" s="140"/>
      <c r="J4" s="44"/>
      <c r="K4" s="467"/>
    </row>
    <row r="5" spans="1:11" ht="12.75" customHeight="1" x14ac:dyDescent="0.25">
      <c r="A5" s="142" t="s">
        <v>248</v>
      </c>
      <c r="B5" s="314"/>
      <c r="C5" s="453"/>
      <c r="D5" s="452"/>
      <c r="E5" s="451"/>
      <c r="F5" s="453"/>
      <c r="G5" s="452"/>
      <c r="H5" s="451"/>
      <c r="I5" s="453"/>
      <c r="J5" s="452"/>
      <c r="K5" s="452"/>
    </row>
    <row r="6" spans="1:11" ht="12.75" customHeight="1" x14ac:dyDescent="0.25">
      <c r="A6" s="142" t="s">
        <v>249</v>
      </c>
      <c r="B6" s="314"/>
      <c r="C6" s="453"/>
      <c r="D6" s="452"/>
      <c r="E6" s="451"/>
      <c r="F6" s="453"/>
      <c r="G6" s="452"/>
      <c r="H6" s="451"/>
      <c r="I6" s="453"/>
      <c r="J6" s="452"/>
      <c r="K6" s="452"/>
    </row>
    <row r="7" spans="1:11" ht="12.75" customHeight="1" x14ac:dyDescent="0.25">
      <c r="A7" s="142" t="s">
        <v>250</v>
      </c>
      <c r="B7" s="314"/>
      <c r="C7" s="453"/>
      <c r="D7" s="452"/>
      <c r="E7" s="451"/>
      <c r="F7" s="453"/>
      <c r="G7" s="452"/>
      <c r="H7" s="451"/>
      <c r="I7" s="453"/>
      <c r="J7" s="452"/>
      <c r="K7" s="452"/>
    </row>
    <row r="8" spans="1:11" ht="12.75" customHeight="1" x14ac:dyDescent="0.25">
      <c r="A8" s="142" t="s">
        <v>251</v>
      </c>
      <c r="B8" s="314"/>
      <c r="C8" s="453"/>
      <c r="D8" s="452"/>
      <c r="E8" s="451"/>
      <c r="F8" s="453"/>
      <c r="G8" s="452"/>
      <c r="H8" s="451"/>
      <c r="I8" s="453"/>
      <c r="J8" s="452"/>
      <c r="K8" s="452"/>
    </row>
    <row r="9" spans="1:11" ht="12.75" customHeight="1" x14ac:dyDescent="0.25">
      <c r="A9" s="142" t="s">
        <v>252</v>
      </c>
      <c r="B9" s="314"/>
      <c r="C9" s="453"/>
      <c r="D9" s="452"/>
      <c r="E9" s="451"/>
      <c r="F9" s="453"/>
      <c r="G9" s="452"/>
      <c r="H9" s="451"/>
      <c r="I9" s="453"/>
      <c r="J9" s="452"/>
      <c r="K9" s="452"/>
    </row>
    <row r="10" spans="1:11" ht="0.95" customHeight="1" x14ac:dyDescent="0.25">
      <c r="A10" s="142"/>
      <c r="B10" s="314"/>
      <c r="C10" s="426"/>
      <c r="D10" s="425"/>
      <c r="E10" s="424"/>
      <c r="F10" s="426"/>
      <c r="G10" s="425"/>
      <c r="H10" s="424"/>
      <c r="I10" s="426"/>
      <c r="J10" s="425"/>
      <c r="K10" s="425"/>
    </row>
    <row r="11" spans="1:11" ht="12.75" customHeight="1" x14ac:dyDescent="0.25">
      <c r="A11" s="142" t="s">
        <v>253</v>
      </c>
      <c r="B11" s="314"/>
      <c r="C11" s="453"/>
      <c r="D11" s="452"/>
      <c r="E11" s="451"/>
      <c r="F11" s="466"/>
      <c r="G11" s="452"/>
      <c r="H11" s="451"/>
      <c r="I11" s="453"/>
      <c r="J11" s="452"/>
      <c r="K11" s="452"/>
    </row>
    <row r="12" spans="1:11" ht="12.75" customHeight="1" x14ac:dyDescent="0.25">
      <c r="A12" s="142" t="s">
        <v>254</v>
      </c>
      <c r="B12" s="314"/>
      <c r="C12" s="453">
        <f>'D1 SUM'!B7</f>
        <v>75427</v>
      </c>
      <c r="D12" s="453">
        <f>'D1 SUM'!C7</f>
        <v>35590</v>
      </c>
      <c r="E12" s="453">
        <f>'D1 SUM'!D7</f>
        <v>0</v>
      </c>
      <c r="F12" s="453">
        <f>'D1 SUM'!E7</f>
        <v>157950</v>
      </c>
      <c r="G12" s="453">
        <f>'D1 SUM'!F7</f>
        <v>0</v>
      </c>
      <c r="H12" s="453">
        <f>'D1 SUM'!G7</f>
        <v>157950</v>
      </c>
      <c r="I12" s="453">
        <f>'D1 SUM'!H7</f>
        <v>165689.54999999999</v>
      </c>
      <c r="J12" s="453">
        <f>'D1 SUM'!I7</f>
        <v>173476.96</v>
      </c>
      <c r="K12" s="453">
        <f>'D1 SUM'!J7</f>
        <v>181630.38</v>
      </c>
    </row>
    <row r="13" spans="1:11" ht="12.75" customHeight="1" x14ac:dyDescent="0.25">
      <c r="A13" s="142" t="s">
        <v>255</v>
      </c>
      <c r="B13" s="314"/>
      <c r="C13" s="453"/>
      <c r="D13" s="452"/>
      <c r="E13" s="451"/>
      <c r="F13" s="466"/>
      <c r="G13" s="452"/>
      <c r="H13" s="451"/>
      <c r="I13" s="453"/>
      <c r="J13" s="452"/>
      <c r="K13" s="452"/>
    </row>
    <row r="14" spans="1:11" ht="12.75" customHeight="1" x14ac:dyDescent="0.25">
      <c r="A14" s="142" t="s">
        <v>256</v>
      </c>
      <c r="B14" s="314"/>
      <c r="C14" s="453"/>
      <c r="D14" s="452"/>
      <c r="E14" s="451"/>
      <c r="F14" s="466"/>
      <c r="G14" s="452"/>
      <c r="H14" s="451"/>
      <c r="I14" s="453"/>
      <c r="J14" s="452"/>
      <c r="K14" s="452"/>
    </row>
    <row r="15" spans="1:11" ht="12.75" customHeight="1" x14ac:dyDescent="0.25">
      <c r="A15" s="142" t="s">
        <v>257</v>
      </c>
      <c r="B15" s="314"/>
      <c r="C15" s="453"/>
      <c r="D15" s="452"/>
      <c r="E15" s="451"/>
      <c r="F15" s="466"/>
      <c r="G15" s="452"/>
      <c r="H15" s="451"/>
      <c r="I15" s="453"/>
      <c r="J15" s="452"/>
      <c r="K15" s="452"/>
    </row>
    <row r="16" spans="1:11" ht="12.75" customHeight="1" x14ac:dyDescent="0.25">
      <c r="A16" s="142" t="s">
        <v>258</v>
      </c>
      <c r="B16" s="314"/>
      <c r="C16" s="453"/>
      <c r="D16" s="452"/>
      <c r="E16" s="451"/>
      <c r="F16" s="466"/>
      <c r="G16" s="452"/>
      <c r="H16" s="451"/>
      <c r="I16" s="453"/>
      <c r="J16" s="452"/>
      <c r="K16" s="452"/>
    </row>
    <row r="17" spans="1:11" ht="12.75" customHeight="1" x14ac:dyDescent="0.25">
      <c r="A17" s="142" t="s">
        <v>259</v>
      </c>
      <c r="B17" s="314"/>
      <c r="C17" s="453">
        <v>0</v>
      </c>
      <c r="D17" s="452">
        <v>0</v>
      </c>
      <c r="E17" s="451">
        <v>0</v>
      </c>
      <c r="F17" s="466">
        <v>0</v>
      </c>
      <c r="G17" s="452">
        <v>0</v>
      </c>
      <c r="H17" s="451">
        <v>0</v>
      </c>
      <c r="I17" s="453">
        <v>0</v>
      </c>
      <c r="J17" s="452">
        <v>0</v>
      </c>
      <c r="K17" s="452">
        <v>0</v>
      </c>
    </row>
    <row r="18" spans="1:11" ht="12.75" customHeight="1" x14ac:dyDescent="0.25">
      <c r="A18" s="142" t="s">
        <v>260</v>
      </c>
      <c r="B18" s="314"/>
      <c r="C18" s="453">
        <f>'D1 SUM'!B8</f>
        <v>25530646</v>
      </c>
      <c r="D18" s="453">
        <f>'D1 SUM'!C8</f>
        <v>20869565</v>
      </c>
      <c r="E18" s="453">
        <v>23913043</v>
      </c>
      <c r="F18" s="453">
        <f>'D1 SUM'!E8</f>
        <v>28975500</v>
      </c>
      <c r="G18" s="453">
        <f>'D1 SUM'!F8</f>
        <v>0</v>
      </c>
      <c r="H18" s="453">
        <f>'D1 SUM'!G8</f>
        <v>28975500</v>
      </c>
      <c r="I18" s="453">
        <f>'D1 SUM'!H8</f>
        <v>30395299.5</v>
      </c>
      <c r="J18" s="453">
        <f>'D1 SUM'!I8</f>
        <v>31823878.579999998</v>
      </c>
      <c r="K18" s="453">
        <f>'D1 SUM'!J8</f>
        <v>33319600.870000001</v>
      </c>
    </row>
    <row r="19" spans="1:11" ht="12.75" customHeight="1" x14ac:dyDescent="0.25">
      <c r="A19" s="142" t="s">
        <v>261</v>
      </c>
      <c r="B19" s="314"/>
      <c r="C19" s="453">
        <f>'D1 SUM'!B9</f>
        <v>5356505</v>
      </c>
      <c r="D19" s="453">
        <f>'D1 SUM'!C9</f>
        <v>35559947</v>
      </c>
      <c r="E19" s="453">
        <v>127165303.2</v>
      </c>
      <c r="F19" s="453">
        <f>'D1 SUM'!E9</f>
        <v>79486814.219999999</v>
      </c>
      <c r="G19" s="453">
        <f>'D1 SUM'!F9</f>
        <v>0</v>
      </c>
      <c r="H19" s="453">
        <f>'D1 SUM'!G9</f>
        <v>79486814.219999999</v>
      </c>
      <c r="I19" s="453">
        <f>'D1 SUM'!H9</f>
        <v>23017584.620000001</v>
      </c>
      <c r="J19" s="453">
        <f>'D1 SUM'!I9</f>
        <v>24112145.960000001</v>
      </c>
      <c r="K19" s="453">
        <f>'D1 SUM'!J9</f>
        <v>25448346.670000002</v>
      </c>
    </row>
    <row r="20" spans="1:11" ht="12.75" customHeight="1" x14ac:dyDescent="0.25">
      <c r="A20" s="142" t="s">
        <v>262</v>
      </c>
      <c r="B20" s="314"/>
      <c r="C20" s="453"/>
      <c r="D20" s="452"/>
      <c r="E20" s="459"/>
      <c r="F20" s="466"/>
      <c r="G20" s="452"/>
      <c r="H20" s="451"/>
      <c r="I20" s="453"/>
      <c r="J20" s="452"/>
      <c r="K20" s="452"/>
    </row>
    <row r="21" spans="1:11" ht="24.75" customHeight="1" x14ac:dyDescent="0.25">
      <c r="A21" s="465" t="s">
        <v>263</v>
      </c>
      <c r="B21" s="463"/>
      <c r="C21" s="571">
        <f t="shared" ref="C21:K21" si="0">SUM(C5:C9)+SUM(C11:C20)</f>
        <v>30962578</v>
      </c>
      <c r="D21" s="571">
        <f t="shared" si="0"/>
        <v>56465102</v>
      </c>
      <c r="E21" s="571">
        <f t="shared" si="0"/>
        <v>151078346.19999999</v>
      </c>
      <c r="F21" s="571">
        <f t="shared" si="0"/>
        <v>108620264.22</v>
      </c>
      <c r="G21" s="571">
        <f t="shared" si="0"/>
        <v>0</v>
      </c>
      <c r="H21" s="571">
        <f t="shared" si="0"/>
        <v>108620264.22</v>
      </c>
      <c r="I21" s="571">
        <f t="shared" si="0"/>
        <v>53578573.670000002</v>
      </c>
      <c r="J21" s="571">
        <f t="shared" si="0"/>
        <v>56109501.5</v>
      </c>
      <c r="K21" s="571">
        <f t="shared" si="0"/>
        <v>58949577.920000002</v>
      </c>
    </row>
    <row r="22" spans="1:11" ht="5.0999999999999996" customHeight="1" x14ac:dyDescent="0.25">
      <c r="A22" s="109"/>
      <c r="B22" s="314"/>
      <c r="C22" s="426"/>
      <c r="D22" s="425"/>
      <c r="E22" s="424"/>
      <c r="F22" s="426"/>
      <c r="G22" s="425"/>
      <c r="H22" s="424"/>
      <c r="I22" s="426"/>
      <c r="J22" s="425"/>
      <c r="K22" s="19"/>
    </row>
    <row r="23" spans="1:11" ht="12.75" customHeight="1" x14ac:dyDescent="0.25">
      <c r="A23" s="93" t="s">
        <v>521</v>
      </c>
      <c r="B23" s="464"/>
      <c r="C23" s="426"/>
      <c r="D23" s="425"/>
      <c r="E23" s="424"/>
      <c r="F23" s="426"/>
      <c r="G23" s="425"/>
      <c r="H23" s="424"/>
      <c r="I23" s="426"/>
      <c r="J23" s="425"/>
      <c r="K23" s="19"/>
    </row>
    <row r="24" spans="1:11" ht="12.75" customHeight="1" x14ac:dyDescent="0.25">
      <c r="A24" s="142" t="s">
        <v>265</v>
      </c>
      <c r="B24" s="314"/>
      <c r="C24" s="453">
        <f>'D1 SUM'!B11</f>
        <v>21340922</v>
      </c>
      <c r="D24" s="452">
        <f>'D1 SUM'!C11</f>
        <v>20370339</v>
      </c>
      <c r="E24" s="451">
        <f>'D1 SUM'!D11</f>
        <v>0</v>
      </c>
      <c r="F24" s="453">
        <f>'D1 SUM'!E11</f>
        <v>17740841.43</v>
      </c>
      <c r="G24" s="452">
        <f>'D1 SUM'!F11</f>
        <v>0</v>
      </c>
      <c r="H24" s="451">
        <f>'D1 SUM'!G11</f>
        <v>17740841.43</v>
      </c>
      <c r="I24" s="453">
        <f>'D1 SUM'!H11</f>
        <v>19772527.670000002</v>
      </c>
      <c r="J24" s="452">
        <f>'D1 SUM'!I11</f>
        <v>20813631.75</v>
      </c>
      <c r="K24" s="453">
        <f>'D1 SUM'!J11</f>
        <v>21877839.969999999</v>
      </c>
    </row>
    <row r="25" spans="1:11" ht="12.75" customHeight="1" x14ac:dyDescent="0.25">
      <c r="A25" s="142" t="s">
        <v>508</v>
      </c>
      <c r="B25" s="314"/>
      <c r="C25" s="453">
        <v>0</v>
      </c>
      <c r="D25" s="452">
        <v>0</v>
      </c>
      <c r="E25" s="451">
        <v>0</v>
      </c>
      <c r="F25" s="453">
        <v>0</v>
      </c>
      <c r="G25" s="452">
        <v>0</v>
      </c>
      <c r="H25" s="451">
        <v>0</v>
      </c>
      <c r="I25" s="453">
        <v>0</v>
      </c>
      <c r="J25" s="452">
        <v>0</v>
      </c>
      <c r="K25" s="453">
        <v>0</v>
      </c>
    </row>
    <row r="26" spans="1:11" ht="12.75" customHeight="1" x14ac:dyDescent="0.25">
      <c r="A26" s="142" t="s">
        <v>267</v>
      </c>
      <c r="B26" s="314">
        <v>4</v>
      </c>
      <c r="C26" s="453">
        <v>0</v>
      </c>
      <c r="D26" s="452">
        <v>0</v>
      </c>
      <c r="E26" s="451">
        <v>0</v>
      </c>
      <c r="F26" s="453">
        <v>0</v>
      </c>
      <c r="G26" s="452">
        <v>0</v>
      </c>
      <c r="H26" s="451">
        <v>0</v>
      </c>
      <c r="I26" s="453">
        <v>0</v>
      </c>
      <c r="J26" s="452">
        <v>0</v>
      </c>
      <c r="K26" s="453">
        <v>0</v>
      </c>
    </row>
    <row r="27" spans="1:11" ht="12.75" customHeight="1" x14ac:dyDescent="0.25">
      <c r="A27" s="142" t="s">
        <v>268</v>
      </c>
      <c r="B27" s="314"/>
      <c r="C27" s="453">
        <f>'D1 SUM'!B13</f>
        <v>7911729</v>
      </c>
      <c r="D27" s="452">
        <f>'D1 SUM'!C13</f>
        <v>3946738</v>
      </c>
      <c r="E27" s="451">
        <f>'D1 SUM'!D13</f>
        <v>0</v>
      </c>
      <c r="F27" s="453">
        <f>'D1 SUM'!E13</f>
        <v>993810.6</v>
      </c>
      <c r="G27" s="452">
        <f>'D1 SUM'!F13</f>
        <v>0</v>
      </c>
      <c r="H27" s="451">
        <f>'D1 SUM'!G13</f>
        <v>993810.6</v>
      </c>
      <c r="I27" s="453">
        <f>'D1 SUM'!H13</f>
        <v>612810.6</v>
      </c>
      <c r="J27" s="452">
        <f>'D1 SUM'!I13</f>
        <v>537810.6</v>
      </c>
      <c r="K27" s="453">
        <f>'D1 SUM'!J13</f>
        <v>537810.6</v>
      </c>
    </row>
    <row r="28" spans="1:11" ht="12.75" customHeight="1" x14ac:dyDescent="0.25">
      <c r="A28" s="142" t="s">
        <v>269</v>
      </c>
      <c r="B28" s="314"/>
      <c r="C28" s="453">
        <f>'D1 SUM'!B14</f>
        <v>72684</v>
      </c>
      <c r="D28" s="452">
        <f>'D1 SUM'!C14</f>
        <v>1161787</v>
      </c>
      <c r="E28" s="451">
        <f>'D1 SUM'!D14</f>
        <v>0</v>
      </c>
      <c r="F28" s="453">
        <v>0</v>
      </c>
      <c r="G28" s="452">
        <v>0</v>
      </c>
      <c r="H28" s="451">
        <v>0</v>
      </c>
      <c r="I28" s="453">
        <v>0</v>
      </c>
      <c r="J28" s="452">
        <v>0</v>
      </c>
      <c r="K28" s="453">
        <f>'D1 SUM'!J14</f>
        <v>0</v>
      </c>
    </row>
    <row r="29" spans="1:11" ht="12.75" customHeight="1" x14ac:dyDescent="0.25">
      <c r="A29" s="142" t="s">
        <v>270</v>
      </c>
      <c r="B29" s="314">
        <v>2</v>
      </c>
      <c r="C29" s="453">
        <v>0</v>
      </c>
      <c r="D29" s="452">
        <v>0</v>
      </c>
      <c r="E29" s="451">
        <v>0</v>
      </c>
      <c r="F29" s="453">
        <v>0</v>
      </c>
      <c r="G29" s="452">
        <v>0</v>
      </c>
      <c r="H29" s="451">
        <v>0</v>
      </c>
      <c r="I29" s="453">
        <v>0</v>
      </c>
      <c r="J29" s="452">
        <v>0</v>
      </c>
      <c r="K29" s="453">
        <v>0</v>
      </c>
    </row>
    <row r="30" spans="1:11" ht="12.75" customHeight="1" x14ac:dyDescent="0.25">
      <c r="A30" s="142" t="s">
        <v>271</v>
      </c>
      <c r="B30" s="314">
        <v>5</v>
      </c>
      <c r="C30" s="453">
        <v>0</v>
      </c>
      <c r="D30" s="452">
        <v>0</v>
      </c>
      <c r="E30" s="451">
        <v>0</v>
      </c>
      <c r="F30" s="453">
        <v>0</v>
      </c>
      <c r="G30" s="452">
        <v>0</v>
      </c>
      <c r="H30" s="451">
        <v>0</v>
      </c>
      <c r="I30" s="453">
        <v>0</v>
      </c>
      <c r="J30" s="452">
        <v>0</v>
      </c>
      <c r="K30" s="453">
        <v>0</v>
      </c>
    </row>
    <row r="31" spans="1:11" ht="12.75" customHeight="1" x14ac:dyDescent="0.25">
      <c r="A31" s="142" t="s">
        <v>272</v>
      </c>
      <c r="B31" s="314"/>
      <c r="C31" s="453">
        <v>0</v>
      </c>
      <c r="D31" s="452">
        <v>0</v>
      </c>
      <c r="E31" s="451">
        <v>0</v>
      </c>
      <c r="F31" s="453">
        <v>0</v>
      </c>
      <c r="G31" s="452">
        <v>0</v>
      </c>
      <c r="H31" s="451">
        <v>0</v>
      </c>
      <c r="I31" s="453">
        <v>0</v>
      </c>
      <c r="J31" s="452">
        <v>0</v>
      </c>
      <c r="K31" s="453">
        <v>0</v>
      </c>
    </row>
    <row r="32" spans="1:11" ht="12.75" customHeight="1" x14ac:dyDescent="0.25">
      <c r="A32" s="142" t="s">
        <v>260</v>
      </c>
      <c r="B32" s="314"/>
      <c r="C32" s="453">
        <v>0</v>
      </c>
      <c r="D32" s="452">
        <v>0</v>
      </c>
      <c r="E32" s="451">
        <v>0</v>
      </c>
      <c r="F32" s="453">
        <v>0</v>
      </c>
      <c r="G32" s="452">
        <v>0</v>
      </c>
      <c r="H32" s="451">
        <v>0</v>
      </c>
      <c r="I32" s="453">
        <v>0</v>
      </c>
      <c r="J32" s="452">
        <v>0</v>
      </c>
      <c r="K32" s="453">
        <v>0</v>
      </c>
    </row>
    <row r="33" spans="1:11" ht="12.75" customHeight="1" x14ac:dyDescent="0.25">
      <c r="A33" s="142" t="s">
        <v>273</v>
      </c>
      <c r="B33" s="314">
        <v>3</v>
      </c>
      <c r="C33" s="453">
        <f>'D1 SUM'!B17</f>
        <v>13641728</v>
      </c>
      <c r="D33" s="453">
        <f>'D1 SUM'!C17</f>
        <v>29988352</v>
      </c>
      <c r="E33" s="453">
        <f>'D1 SUM'!D17</f>
        <v>0</v>
      </c>
      <c r="F33" s="453">
        <f>'D1 SUM'!E17</f>
        <v>89573295.860000014</v>
      </c>
      <c r="G33" s="453">
        <f>'D1 SUM'!F17</f>
        <v>0</v>
      </c>
      <c r="H33" s="453">
        <f>'D1 SUM'!G17</f>
        <v>89573295.860000014</v>
      </c>
      <c r="I33" s="453">
        <f>'D1 SUM'!H17</f>
        <v>32682938.369999997</v>
      </c>
      <c r="J33" s="453">
        <f>'D1 SUM'!I17</f>
        <v>34077258.090000004</v>
      </c>
      <c r="K33" s="453">
        <f>'D1 SUM'!J17</f>
        <v>35887540.829999998</v>
      </c>
    </row>
    <row r="34" spans="1:11" ht="12.75" customHeight="1" x14ac:dyDescent="0.25">
      <c r="A34" s="142" t="s">
        <v>274</v>
      </c>
      <c r="B34" s="314"/>
      <c r="C34" s="461">
        <v>0</v>
      </c>
      <c r="D34" s="452">
        <v>0</v>
      </c>
      <c r="E34" s="451">
        <v>0</v>
      </c>
      <c r="F34" s="453">
        <v>0</v>
      </c>
      <c r="G34" s="452">
        <v>0</v>
      </c>
      <c r="H34" s="451">
        <v>0</v>
      </c>
      <c r="I34" s="453">
        <v>0</v>
      </c>
      <c r="J34" s="452">
        <v>0</v>
      </c>
      <c r="K34" s="461">
        <v>0</v>
      </c>
    </row>
    <row r="35" spans="1:11" ht="12.75" customHeight="1" x14ac:dyDescent="0.25">
      <c r="A35" s="236" t="s">
        <v>275</v>
      </c>
      <c r="B35" s="463"/>
      <c r="C35" s="438">
        <f t="shared" ref="C35:J35" si="1">SUM(C24:C34)</f>
        <v>42967063</v>
      </c>
      <c r="D35" s="437">
        <f t="shared" si="1"/>
        <v>55467216</v>
      </c>
      <c r="E35" s="436">
        <f t="shared" si="1"/>
        <v>0</v>
      </c>
      <c r="F35" s="438">
        <f t="shared" si="1"/>
        <v>108307947.89000002</v>
      </c>
      <c r="G35" s="437">
        <f t="shared" si="1"/>
        <v>0</v>
      </c>
      <c r="H35" s="436">
        <f t="shared" si="1"/>
        <v>108307947.89000002</v>
      </c>
      <c r="I35" s="438">
        <f t="shared" si="1"/>
        <v>53068276.640000001</v>
      </c>
      <c r="J35" s="437">
        <f t="shared" si="1"/>
        <v>55428700.440000005</v>
      </c>
      <c r="K35" s="438">
        <f t="shared" ref="K35" si="2">SUM(K24:K34)</f>
        <v>58303191.399999999</v>
      </c>
    </row>
    <row r="36" spans="1:11" ht="9.9499999999999993" customHeight="1" x14ac:dyDescent="0.25">
      <c r="A36" s="90"/>
      <c r="B36" s="314"/>
      <c r="C36" s="426"/>
      <c r="D36" s="425"/>
      <c r="E36" s="424"/>
      <c r="F36" s="426"/>
      <c r="G36" s="425"/>
      <c r="H36" s="424"/>
      <c r="I36" s="426"/>
      <c r="J36" s="425"/>
      <c r="K36" s="426"/>
    </row>
    <row r="37" spans="1:11" ht="12.75" customHeight="1" x14ac:dyDescent="0.25">
      <c r="A37" s="90" t="s">
        <v>505</v>
      </c>
      <c r="B37" s="314"/>
      <c r="C37" s="423">
        <f t="shared" ref="C37:J37" si="3">C21-C35</f>
        <v>-12004485</v>
      </c>
      <c r="D37" s="422">
        <f t="shared" si="3"/>
        <v>997886</v>
      </c>
      <c r="E37" s="421">
        <f t="shared" si="3"/>
        <v>151078346.19999999</v>
      </c>
      <c r="F37" s="423">
        <f t="shared" si="3"/>
        <v>312316.32999998331</v>
      </c>
      <c r="G37" s="422">
        <f t="shared" si="3"/>
        <v>0</v>
      </c>
      <c r="H37" s="421">
        <f t="shared" si="3"/>
        <v>312316.32999998331</v>
      </c>
      <c r="I37" s="423">
        <f t="shared" si="3"/>
        <v>510297.03000000119</v>
      </c>
      <c r="J37" s="422">
        <f t="shared" si="3"/>
        <v>680801.05999999493</v>
      </c>
      <c r="K37" s="423">
        <f t="shared" ref="K37" si="4">K21-K35</f>
        <v>646386.52000000328</v>
      </c>
    </row>
    <row r="38" spans="1:11" ht="26.25" customHeight="1" x14ac:dyDescent="0.25">
      <c r="A38" s="462" t="s">
        <v>520</v>
      </c>
      <c r="B38" s="314"/>
      <c r="C38" s="453">
        <v>0</v>
      </c>
      <c r="D38" s="452">
        <v>0</v>
      </c>
      <c r="E38" s="451">
        <v>0</v>
      </c>
      <c r="F38" s="453">
        <v>0</v>
      </c>
      <c r="G38" s="452">
        <v>0</v>
      </c>
      <c r="H38" s="451">
        <v>0</v>
      </c>
      <c r="I38" s="453">
        <v>0</v>
      </c>
      <c r="J38" s="452">
        <v>0</v>
      </c>
      <c r="K38" s="453">
        <v>0</v>
      </c>
    </row>
    <row r="39" spans="1:11" ht="49.5" customHeight="1" x14ac:dyDescent="0.25">
      <c r="A39" s="462" t="s">
        <v>519</v>
      </c>
      <c r="B39" s="314"/>
      <c r="C39" s="453">
        <v>0</v>
      </c>
      <c r="D39" s="452">
        <v>0</v>
      </c>
      <c r="E39" s="451">
        <v>0</v>
      </c>
      <c r="F39" s="453">
        <v>0</v>
      </c>
      <c r="G39" s="452">
        <v>0</v>
      </c>
      <c r="H39" s="451">
        <v>0</v>
      </c>
      <c r="I39" s="453">
        <v>0</v>
      </c>
      <c r="J39" s="452">
        <v>0</v>
      </c>
      <c r="K39" s="453">
        <v>0</v>
      </c>
    </row>
    <row r="40" spans="1:11" ht="12.75" customHeight="1" x14ac:dyDescent="0.25">
      <c r="A40" s="142" t="s">
        <v>518</v>
      </c>
      <c r="B40" s="314"/>
      <c r="C40" s="461">
        <v>0</v>
      </c>
      <c r="D40" s="460">
        <v>0</v>
      </c>
      <c r="E40" s="459">
        <v>0</v>
      </c>
      <c r="F40" s="461">
        <v>0</v>
      </c>
      <c r="G40" s="460">
        <v>0</v>
      </c>
      <c r="H40" s="459">
        <v>0</v>
      </c>
      <c r="I40" s="461">
        <v>0</v>
      </c>
      <c r="J40" s="460">
        <v>0</v>
      </c>
      <c r="K40" s="461">
        <v>0</v>
      </c>
    </row>
    <row r="41" spans="1:11" ht="15" customHeight="1" x14ac:dyDescent="0.25">
      <c r="A41" s="188" t="s">
        <v>504</v>
      </c>
      <c r="B41" s="458"/>
      <c r="C41" s="457">
        <f t="shared" ref="C41:J41" si="5">SUM(C37:C40)</f>
        <v>-12004485</v>
      </c>
      <c r="D41" s="456">
        <f t="shared" si="5"/>
        <v>997886</v>
      </c>
      <c r="E41" s="455">
        <f t="shared" si="5"/>
        <v>151078346.19999999</v>
      </c>
      <c r="F41" s="457">
        <f t="shared" si="5"/>
        <v>312316.32999998331</v>
      </c>
      <c r="G41" s="456">
        <f t="shared" si="5"/>
        <v>0</v>
      </c>
      <c r="H41" s="455">
        <f t="shared" si="5"/>
        <v>312316.32999998331</v>
      </c>
      <c r="I41" s="457">
        <f t="shared" si="5"/>
        <v>510297.03000000119</v>
      </c>
      <c r="J41" s="456">
        <f t="shared" si="5"/>
        <v>680801.05999999493</v>
      </c>
      <c r="K41" s="457">
        <f t="shared" ref="K41" si="6">SUM(K37:K40)</f>
        <v>646386.52000000328</v>
      </c>
    </row>
    <row r="42" spans="1:11" ht="12.75" customHeight="1" x14ac:dyDescent="0.25">
      <c r="A42" s="142" t="s">
        <v>503</v>
      </c>
      <c r="B42" s="454"/>
      <c r="C42" s="453">
        <v>0</v>
      </c>
      <c r="D42" s="452">
        <v>0</v>
      </c>
      <c r="E42" s="451">
        <v>0</v>
      </c>
      <c r="F42" s="453">
        <v>0</v>
      </c>
      <c r="G42" s="452">
        <v>0</v>
      </c>
      <c r="H42" s="451">
        <v>0</v>
      </c>
      <c r="I42" s="453"/>
      <c r="J42" s="452">
        <v>0</v>
      </c>
      <c r="K42" s="453">
        <v>0</v>
      </c>
    </row>
    <row r="43" spans="1:11" ht="12.75" customHeight="1" x14ac:dyDescent="0.25">
      <c r="A43" s="16" t="s">
        <v>502</v>
      </c>
      <c r="B43" s="340"/>
      <c r="C43" s="450">
        <f t="shared" ref="C43:J43" si="7">C41-C42</f>
        <v>-12004485</v>
      </c>
      <c r="D43" s="449">
        <f t="shared" si="7"/>
        <v>997886</v>
      </c>
      <c r="E43" s="449">
        <f t="shared" si="7"/>
        <v>151078346.19999999</v>
      </c>
      <c r="F43" s="449">
        <f t="shared" si="7"/>
        <v>312316.32999998331</v>
      </c>
      <c r="G43" s="449">
        <f t="shared" si="7"/>
        <v>0</v>
      </c>
      <c r="H43" s="449">
        <f t="shared" si="7"/>
        <v>312316.32999998331</v>
      </c>
      <c r="I43" s="449">
        <f t="shared" si="7"/>
        <v>510297.03000000119</v>
      </c>
      <c r="J43" s="449">
        <f t="shared" si="7"/>
        <v>680801.05999999493</v>
      </c>
      <c r="K43" s="450">
        <f t="shared" ref="K43" si="8">K41-K42</f>
        <v>646386.52000000328</v>
      </c>
    </row>
    <row r="44" spans="1:11" ht="12.75" customHeight="1" x14ac:dyDescent="0.25">
      <c r="A44" s="18" t="s">
        <v>460</v>
      </c>
      <c r="B44" s="448"/>
      <c r="C44" s="447"/>
      <c r="D44" s="447"/>
      <c r="E44" s="447"/>
      <c r="F44" s="447"/>
      <c r="G44" s="447"/>
      <c r="H44" s="447"/>
      <c r="I44" s="447"/>
      <c r="J44" s="447"/>
      <c r="K44" s="21"/>
    </row>
    <row r="45" spans="1:11" ht="12.75" customHeight="1" x14ac:dyDescent="0.25">
      <c r="A45" s="20" t="s">
        <v>517</v>
      </c>
      <c r="B45" s="448"/>
      <c r="C45" s="447"/>
      <c r="D45" s="447"/>
      <c r="E45" s="447"/>
      <c r="F45" s="447"/>
      <c r="G45" s="447"/>
      <c r="H45" s="447"/>
      <c r="I45" s="447"/>
      <c r="J45" s="447"/>
      <c r="K45" s="21"/>
    </row>
    <row r="46" spans="1:11" ht="12.75" customHeight="1" x14ac:dyDescent="0.25">
      <c r="A46" s="20" t="s">
        <v>516</v>
      </c>
      <c r="B46" s="448"/>
      <c r="C46" s="447"/>
      <c r="D46" s="447"/>
      <c r="E46" s="447"/>
      <c r="F46" s="447"/>
      <c r="G46" s="447"/>
      <c r="H46" s="447"/>
      <c r="I46" s="447"/>
      <c r="J46" s="447"/>
      <c r="K46" s="21"/>
    </row>
    <row r="47" spans="1:11" ht="12.75" customHeight="1" x14ac:dyDescent="0.25">
      <c r="A47" s="20" t="s">
        <v>515</v>
      </c>
      <c r="B47" s="41"/>
      <c r="C47" s="447"/>
      <c r="D47" s="447"/>
      <c r="E47" s="447"/>
      <c r="F47" s="447"/>
      <c r="G47" s="447"/>
      <c r="H47" s="447"/>
      <c r="I47" s="447"/>
      <c r="J47" s="447"/>
      <c r="K47" s="19"/>
    </row>
    <row r="48" spans="1:11" x14ac:dyDescent="0.25">
      <c r="A48" s="20" t="s">
        <v>514</v>
      </c>
      <c r="E48" s="19"/>
      <c r="F48" s="19"/>
      <c r="G48" s="19"/>
      <c r="H48" s="19"/>
      <c r="I48" s="19"/>
      <c r="J48" s="19"/>
      <c r="K48" s="19"/>
    </row>
    <row r="49" spans="1:11" x14ac:dyDescent="0.25">
      <c r="A49" s="20" t="s">
        <v>513</v>
      </c>
      <c r="E49" s="19"/>
      <c r="F49" s="19"/>
      <c r="G49" s="19"/>
      <c r="H49" s="19"/>
      <c r="I49" s="19"/>
      <c r="J49" s="19"/>
      <c r="K49" s="19"/>
    </row>
  </sheetData>
  <phoneticPr fontId="14" type="noConversion"/>
  <pageMargins left="0.70866141732283472" right="0.70866141732283472" top="0.74803149606299213" bottom="0.74803149606299213" header="0.31496062992125984" footer="0.31496062992125984"/>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4C9B-DBB5-48A7-9F20-0C5BCEBAD614}">
  <sheetPr>
    <tabColor rgb="FF00B050"/>
  </sheetPr>
  <dimension ref="A1:W222"/>
  <sheetViews>
    <sheetView topLeftCell="A147" workbookViewId="0">
      <selection activeCell="F156" sqref="F156"/>
    </sheetView>
  </sheetViews>
  <sheetFormatPr defaultColWidth="9.140625" defaultRowHeight="12.75" x14ac:dyDescent="0.25"/>
  <cols>
    <col min="1" max="1" width="35.140625" style="3" customWidth="1"/>
    <col min="2" max="2" width="3.140625" style="2" customWidth="1"/>
    <col min="3" max="11" width="8.7109375" style="3" customWidth="1"/>
    <col min="12" max="12" width="9.85546875" style="3" customWidth="1"/>
    <col min="13" max="13" width="9.42578125" style="3" customWidth="1"/>
    <col min="14" max="14" width="9.85546875" style="3" customWidth="1"/>
    <col min="15" max="15" width="14" style="3" customWidth="1"/>
    <col min="16" max="17" width="9.42578125" style="3" customWidth="1"/>
    <col min="18" max="18" width="9.85546875" style="3" customWidth="1"/>
    <col min="19" max="21" width="9.42578125" style="3" customWidth="1"/>
    <col min="22" max="23" width="9.85546875" style="3" customWidth="1"/>
    <col min="24" max="16384" width="9.140625" style="3"/>
  </cols>
  <sheetData>
    <row r="1" spans="1:12" ht="12.95" x14ac:dyDescent="0.3">
      <c r="A1" s="1" t="s">
        <v>595</v>
      </c>
    </row>
    <row r="2" spans="1:12" ht="21" x14ac:dyDescent="0.25">
      <c r="A2" s="224" t="str">
        <f>Vdesc</f>
        <v>Vote Description</v>
      </c>
      <c r="B2" s="308" t="str">
        <f>head27</f>
        <v>Ref</v>
      </c>
      <c r="C2" s="130" t="str">
        <f>'D2 FIN PERF'!C2</f>
        <v>2020/21</v>
      </c>
      <c r="D2" s="77" t="str">
        <f>'D2 FIN PERF'!D2</f>
        <v>2021/22</v>
      </c>
      <c r="E2" s="131" t="str">
        <f>'D2 FIN PERF'!E2</f>
        <v>2022/23</v>
      </c>
      <c r="F2" s="619" t="str">
        <f>'D2 FIN PERF'!F2</f>
        <v>Current year 2023/24</v>
      </c>
      <c r="G2" s="620"/>
      <c r="H2" s="621"/>
      <c r="I2" s="132" t="str">
        <f>Head3a</f>
        <v>Medium Term Revenue and Expenditure Framework</v>
      </c>
      <c r="J2" s="133"/>
      <c r="K2" s="134"/>
    </row>
    <row r="3" spans="1:12" ht="21" x14ac:dyDescent="0.25">
      <c r="A3" s="85" t="s">
        <v>7</v>
      </c>
      <c r="B3" s="310">
        <v>1</v>
      </c>
      <c r="C3" s="226" t="str">
        <f>Head5</f>
        <v>Audited Outcome</v>
      </c>
      <c r="D3" s="82" t="str">
        <f>Head5</f>
        <v>Audited Outcome</v>
      </c>
      <c r="E3" s="83" t="str">
        <f>Head5</f>
        <v>Audited Outcome</v>
      </c>
      <c r="F3" s="81" t="str">
        <f>Head6</f>
        <v>Original Budget</v>
      </c>
      <c r="G3" s="228" t="str">
        <f>Head7</f>
        <v>Adjusted Budget</v>
      </c>
      <c r="H3" s="83" t="str">
        <f>Head8</f>
        <v>Full Year Forecast</v>
      </c>
      <c r="I3" s="81" t="str">
        <f>'D2 FIN PERF'!I3</f>
        <v>Budget year  2024/25</v>
      </c>
      <c r="J3" s="228" t="str">
        <f>'D2 FIN PERF'!J3</f>
        <v>Budget year +1 2025/2026</v>
      </c>
      <c r="K3" s="228" t="str">
        <f>'D2 FIN PERF'!K3</f>
        <v>Budget year +1 2026/27</v>
      </c>
    </row>
    <row r="4" spans="1:12" ht="12.75" customHeight="1" x14ac:dyDescent="0.25">
      <c r="A4" s="93" t="s">
        <v>276</v>
      </c>
      <c r="B4" s="139"/>
      <c r="C4" s="140"/>
      <c r="D4" s="44"/>
      <c r="E4" s="141"/>
      <c r="F4" s="140"/>
      <c r="G4" s="44"/>
      <c r="H4" s="141"/>
      <c r="I4" s="140"/>
      <c r="J4" s="44"/>
      <c r="K4" s="141"/>
    </row>
    <row r="5" spans="1:12" ht="5.0999999999999996" customHeight="1" x14ac:dyDescent="0.25">
      <c r="A5" s="93"/>
      <c r="B5" s="139"/>
      <c r="C5" s="140"/>
      <c r="D5" s="44"/>
      <c r="E5" s="141"/>
      <c r="F5" s="140"/>
      <c r="G5" s="44"/>
      <c r="H5" s="141"/>
      <c r="I5" s="140"/>
      <c r="J5" s="44"/>
      <c r="K5" s="141"/>
    </row>
    <row r="6" spans="1:12" ht="13.35" customHeight="1" x14ac:dyDescent="0.25">
      <c r="A6" s="93" t="s">
        <v>51</v>
      </c>
      <c r="B6" s="91"/>
      <c r="C6" s="114">
        <f t="shared" ref="C6:K6" si="0">C7+C12+C16+C26+C37+C44+C52+C62+C68</f>
        <v>0</v>
      </c>
      <c r="D6" s="114">
        <f t="shared" si="0"/>
        <v>0</v>
      </c>
      <c r="E6" s="117">
        <f t="shared" si="0"/>
        <v>0</v>
      </c>
      <c r="F6" s="116">
        <f t="shared" si="0"/>
        <v>0</v>
      </c>
      <c r="G6" s="114">
        <f t="shared" si="0"/>
        <v>0</v>
      </c>
      <c r="H6" s="115">
        <f t="shared" si="0"/>
        <v>0</v>
      </c>
      <c r="I6" s="116">
        <f t="shared" si="0"/>
        <v>0</v>
      </c>
      <c r="J6" s="114">
        <f t="shared" si="0"/>
        <v>0</v>
      </c>
      <c r="K6" s="117">
        <f t="shared" si="0"/>
        <v>0</v>
      </c>
    </row>
    <row r="7" spans="1:12" s="146" customFormat="1" ht="13.35" customHeight="1" x14ac:dyDescent="0.25">
      <c r="A7" s="142" t="s">
        <v>52</v>
      </c>
      <c r="B7" s="91"/>
      <c r="C7" s="110">
        <f t="shared" ref="C7:K7" si="1">SUM(C8:C11)</f>
        <v>0</v>
      </c>
      <c r="D7" s="110">
        <f t="shared" si="1"/>
        <v>0</v>
      </c>
      <c r="E7" s="143">
        <f t="shared" si="1"/>
        <v>0</v>
      </c>
      <c r="F7" s="144">
        <f t="shared" si="1"/>
        <v>0</v>
      </c>
      <c r="G7" s="110">
        <f t="shared" si="1"/>
        <v>0</v>
      </c>
      <c r="H7" s="145">
        <f t="shared" si="1"/>
        <v>0</v>
      </c>
      <c r="I7" s="144">
        <f t="shared" si="1"/>
        <v>0</v>
      </c>
      <c r="J7" s="110">
        <f t="shared" si="1"/>
        <v>0</v>
      </c>
      <c r="K7" s="145">
        <f t="shared" si="1"/>
        <v>0</v>
      </c>
      <c r="L7" s="3"/>
    </row>
    <row r="8" spans="1:12" s="146" customFormat="1" ht="13.35" customHeight="1" x14ac:dyDescent="0.25">
      <c r="A8" s="147" t="s">
        <v>53</v>
      </c>
      <c r="B8" s="483"/>
      <c r="C8" s="45">
        <f>[1]SD7a!C8+[1]SD7b!C8++[1]SD7e!C8</f>
        <v>0</v>
      </c>
      <c r="D8" s="44">
        <f>[1]SD7a!D8+[1]SD7b!D8++[1]SD7e!D8</f>
        <v>0</v>
      </c>
      <c r="E8" s="149">
        <f>[1]SD7a!E8+[1]SD7b!E8++[1]SD7e!E8</f>
        <v>0</v>
      </c>
      <c r="F8" s="140">
        <f>[1]SD7a!F8+[1]SD7b!F8++[1]SD7e!F8</f>
        <v>0</v>
      </c>
      <c r="G8" s="44">
        <f>[1]SD7a!G8+[1]SD7b!G8++[1]SD7e!G8</f>
        <v>0</v>
      </c>
      <c r="H8" s="141">
        <f>[1]SD7a!H8+[1]SD7b!H8++[1]SD7e!H8</f>
        <v>0</v>
      </c>
      <c r="I8" s="140">
        <f>[1]SD7a!I8+[1]SD7b!I8++[1]SD7e!I8</f>
        <v>0</v>
      </c>
      <c r="J8" s="44">
        <f>[1]SD7a!J8+[1]SD7b!J8++[1]SD7e!J8</f>
        <v>0</v>
      </c>
      <c r="K8" s="141">
        <f>[1]SD7a!K8+[1]SD7b!K8++[1]SD7e!K8</f>
        <v>0</v>
      </c>
      <c r="L8" s="3"/>
    </row>
    <row r="9" spans="1:12" s="146" customFormat="1" ht="13.35" customHeight="1" x14ac:dyDescent="0.25">
      <c r="A9" s="147" t="s">
        <v>54</v>
      </c>
      <c r="B9" s="91"/>
      <c r="C9" s="45">
        <f>[1]SD7a!C9+[1]SD7b!C9++[1]SD7e!C9</f>
        <v>0</v>
      </c>
      <c r="D9" s="44">
        <f>[1]SD7a!D9+[1]SD7b!D9++[1]SD7e!D9</f>
        <v>0</v>
      </c>
      <c r="E9" s="149">
        <f>[1]SD7a!E9+[1]SD7b!E9++[1]SD7e!E9</f>
        <v>0</v>
      </c>
      <c r="F9" s="140">
        <f>[1]SD7a!F9+[1]SD7b!F9++[1]SD7e!F9</f>
        <v>0</v>
      </c>
      <c r="G9" s="44">
        <f>[1]SD7a!G9+[1]SD7b!G9++[1]SD7e!G9</f>
        <v>0</v>
      </c>
      <c r="H9" s="141">
        <f>[1]SD7a!H9+[1]SD7b!H9++[1]SD7e!H9</f>
        <v>0</v>
      </c>
      <c r="I9" s="140">
        <f>[1]SD7a!I9+[1]SD7b!I9++[1]SD7e!I9</f>
        <v>0</v>
      </c>
      <c r="J9" s="44">
        <f>[1]SD7a!J9+[1]SD7b!J9++[1]SD7e!J9</f>
        <v>0</v>
      </c>
      <c r="K9" s="141">
        <f>[1]SD7a!K9+[1]SD7b!K9++[1]SD7e!K9</f>
        <v>0</v>
      </c>
      <c r="L9" s="148"/>
    </row>
    <row r="10" spans="1:12" s="146" customFormat="1" ht="13.35" customHeight="1" x14ac:dyDescent="0.25">
      <c r="A10" s="147" t="s">
        <v>55</v>
      </c>
      <c r="B10" s="91"/>
      <c r="C10" s="45">
        <f>[1]SD7a!C10+[1]SD7b!C10++[1]SD7e!C10</f>
        <v>0</v>
      </c>
      <c r="D10" s="44">
        <f>[1]SD7a!D10+[1]SD7b!D10++[1]SD7e!D10</f>
        <v>0</v>
      </c>
      <c r="E10" s="149">
        <f>[1]SD7a!E10+[1]SD7b!E10++[1]SD7e!E10</f>
        <v>0</v>
      </c>
      <c r="F10" s="140">
        <f>[1]SD7a!F10+[1]SD7b!F10++[1]SD7e!F10</f>
        <v>0</v>
      </c>
      <c r="G10" s="44">
        <f>[1]SD7a!G10+[1]SD7b!G10++[1]SD7e!G10</f>
        <v>0</v>
      </c>
      <c r="H10" s="141">
        <f>[1]SD7a!H10+[1]SD7b!H10++[1]SD7e!H10</f>
        <v>0</v>
      </c>
      <c r="I10" s="140">
        <f>[1]SD7a!I10+[1]SD7b!I10++[1]SD7e!I10</f>
        <v>0</v>
      </c>
      <c r="J10" s="44">
        <f>[1]SD7a!J10+[1]SD7b!J10++[1]SD7e!J10</f>
        <v>0</v>
      </c>
      <c r="K10" s="141">
        <f>[1]SD7a!K10+[1]SD7b!K10++[1]SD7e!K10</f>
        <v>0</v>
      </c>
      <c r="L10" s="148"/>
    </row>
    <row r="11" spans="1:12" s="146" customFormat="1" ht="13.35" customHeight="1" x14ac:dyDescent="0.25">
      <c r="A11" s="147" t="s">
        <v>56</v>
      </c>
      <c r="B11" s="91"/>
      <c r="C11" s="45">
        <f>[1]SD7a!C11+[1]SD7b!C11++[1]SD7e!C11</f>
        <v>0</v>
      </c>
      <c r="D11" s="44">
        <f>[1]SD7a!D11+[1]SD7b!D11++[1]SD7e!D11</f>
        <v>0</v>
      </c>
      <c r="E11" s="149">
        <f>[1]SD7a!E11+[1]SD7b!E11++[1]SD7e!E11</f>
        <v>0</v>
      </c>
      <c r="F11" s="140">
        <f>[1]SD7a!F11+[1]SD7b!F11++[1]SD7e!F11</f>
        <v>0</v>
      </c>
      <c r="G11" s="44">
        <f>[1]SD7a!G11+[1]SD7b!G11++[1]SD7e!G11</f>
        <v>0</v>
      </c>
      <c r="H11" s="141">
        <f>[1]SD7a!H11+[1]SD7b!H11++[1]SD7e!H11</f>
        <v>0</v>
      </c>
      <c r="I11" s="140">
        <f>[1]SD7a!I11+[1]SD7b!I11++[1]SD7e!I11</f>
        <v>0</v>
      </c>
      <c r="J11" s="44">
        <f>[1]SD7a!J11+[1]SD7b!J11++[1]SD7e!J11</f>
        <v>0</v>
      </c>
      <c r="K11" s="141">
        <f>[1]SD7a!K11+[1]SD7b!K11++[1]SD7e!K11</f>
        <v>0</v>
      </c>
      <c r="L11" s="148"/>
    </row>
    <row r="12" spans="1:12" s="146" customFormat="1" ht="13.35" customHeight="1" x14ac:dyDescent="0.25">
      <c r="A12" s="142" t="s">
        <v>57</v>
      </c>
      <c r="B12" s="91"/>
      <c r="C12" s="44">
        <f t="shared" ref="C12:K12" si="2">SUM(C13:C15)</f>
        <v>0</v>
      </c>
      <c r="D12" s="44">
        <f t="shared" si="2"/>
        <v>0</v>
      </c>
      <c r="E12" s="149">
        <f t="shared" si="2"/>
        <v>0</v>
      </c>
      <c r="F12" s="140">
        <f t="shared" si="2"/>
        <v>0</v>
      </c>
      <c r="G12" s="44">
        <f t="shared" si="2"/>
        <v>0</v>
      </c>
      <c r="H12" s="141">
        <f t="shared" si="2"/>
        <v>0</v>
      </c>
      <c r="I12" s="150">
        <f t="shared" si="2"/>
        <v>0</v>
      </c>
      <c r="J12" s="44">
        <f t="shared" si="2"/>
        <v>0</v>
      </c>
      <c r="K12" s="141">
        <f t="shared" si="2"/>
        <v>0</v>
      </c>
      <c r="L12" s="148"/>
    </row>
    <row r="13" spans="1:12" s="146" customFormat="1" ht="13.35" customHeight="1" x14ac:dyDescent="0.25">
      <c r="A13" s="147" t="s">
        <v>58</v>
      </c>
      <c r="B13" s="91"/>
      <c r="C13" s="45">
        <f>[1]SD7a!C13+[1]SD7b!C13++[1]SD7e!C13</f>
        <v>0</v>
      </c>
      <c r="D13" s="44">
        <f>[1]SD7a!D13+[1]SD7b!D13++[1]SD7e!D13</f>
        <v>0</v>
      </c>
      <c r="E13" s="149">
        <f>[1]SD7a!E13+[1]SD7b!E13++[1]SD7e!E13</f>
        <v>0</v>
      </c>
      <c r="F13" s="140">
        <f>[1]SD7a!F13+[1]SD7b!F13++[1]SD7e!F13</f>
        <v>0</v>
      </c>
      <c r="G13" s="44">
        <f>[1]SD7a!G13+[1]SD7b!G13++[1]SD7e!G13</f>
        <v>0</v>
      </c>
      <c r="H13" s="141">
        <f>[1]SD7a!H13+[1]SD7b!H13++[1]SD7e!H13</f>
        <v>0</v>
      </c>
      <c r="I13" s="140">
        <f>[1]SD7a!I13+[1]SD7b!I13++[1]SD7e!I13</f>
        <v>0</v>
      </c>
      <c r="J13" s="44">
        <f>[1]SD7a!J13+[1]SD7b!J13++[1]SD7e!J13</f>
        <v>0</v>
      </c>
      <c r="K13" s="141">
        <f>[1]SD7a!K13+[1]SD7b!K13++[1]SD7e!K13</f>
        <v>0</v>
      </c>
      <c r="L13" s="148"/>
    </row>
    <row r="14" spans="1:12" s="146" customFormat="1" ht="13.35" customHeight="1" x14ac:dyDescent="0.25">
      <c r="A14" s="147" t="s">
        <v>59</v>
      </c>
      <c r="B14" s="91"/>
      <c r="C14" s="45">
        <f>[1]SD7a!C14+[1]SD7b!C14++[1]SD7e!C14</f>
        <v>0</v>
      </c>
      <c r="D14" s="44">
        <f>[1]SD7a!D14+[1]SD7b!D14++[1]SD7e!D14</f>
        <v>0</v>
      </c>
      <c r="E14" s="149">
        <f>[1]SD7a!E14+[1]SD7b!E14++[1]SD7e!E14</f>
        <v>0</v>
      </c>
      <c r="F14" s="140">
        <f>[1]SD7a!F14+[1]SD7b!F14++[1]SD7e!F14</f>
        <v>0</v>
      </c>
      <c r="G14" s="44">
        <f>[1]SD7a!G14+[1]SD7b!G14++[1]SD7e!G14</f>
        <v>0</v>
      </c>
      <c r="H14" s="141">
        <f>[1]SD7a!H14+[1]SD7b!H14++[1]SD7e!H14</f>
        <v>0</v>
      </c>
      <c r="I14" s="140">
        <f>[1]SD7a!I14+[1]SD7b!I14++[1]SD7e!I14</f>
        <v>0</v>
      </c>
      <c r="J14" s="44">
        <f>[1]SD7a!J14+[1]SD7b!J14++[1]SD7e!J14</f>
        <v>0</v>
      </c>
      <c r="K14" s="141">
        <f>[1]SD7a!K14+[1]SD7b!K14++[1]SD7e!K14</f>
        <v>0</v>
      </c>
      <c r="L14" s="148"/>
    </row>
    <row r="15" spans="1:12" s="146" customFormat="1" ht="13.35" customHeight="1" x14ac:dyDescent="0.25">
      <c r="A15" s="147" t="s">
        <v>60</v>
      </c>
      <c r="B15" s="91"/>
      <c r="C15" s="45">
        <f>[1]SD7a!C15+[1]SD7b!C15++[1]SD7e!C15</f>
        <v>0</v>
      </c>
      <c r="D15" s="44">
        <f>[1]SD7a!D15+[1]SD7b!D15++[1]SD7e!D15</f>
        <v>0</v>
      </c>
      <c r="E15" s="149">
        <f>[1]SD7a!E15+[1]SD7b!E15++[1]SD7e!E15</f>
        <v>0</v>
      </c>
      <c r="F15" s="140">
        <f>[1]SD7a!F15+[1]SD7b!F15++[1]SD7e!F15</f>
        <v>0</v>
      </c>
      <c r="G15" s="44">
        <f>[1]SD7a!G15+[1]SD7b!G15++[1]SD7e!G15</f>
        <v>0</v>
      </c>
      <c r="H15" s="141">
        <f>[1]SD7a!H15+[1]SD7b!H15++[1]SD7e!H15</f>
        <v>0</v>
      </c>
      <c r="I15" s="140">
        <f>[1]SD7a!I15+[1]SD7b!I15++[1]SD7e!I15</f>
        <v>0</v>
      </c>
      <c r="J15" s="44">
        <f>[1]SD7a!J15+[1]SD7b!J15++[1]SD7e!J15</f>
        <v>0</v>
      </c>
      <c r="K15" s="141">
        <f>[1]SD7a!K15+[1]SD7b!K15++[1]SD7e!K15</f>
        <v>0</v>
      </c>
      <c r="L15" s="148"/>
    </row>
    <row r="16" spans="1:12" s="146" customFormat="1" ht="13.35" customHeight="1" x14ac:dyDescent="0.25">
      <c r="A16" s="142" t="s">
        <v>61</v>
      </c>
      <c r="B16" s="91"/>
      <c r="C16" s="44">
        <f t="shared" ref="C16:K16" si="3">SUM(C17:C25)</f>
        <v>0</v>
      </c>
      <c r="D16" s="44">
        <f t="shared" si="3"/>
        <v>0</v>
      </c>
      <c r="E16" s="149">
        <f t="shared" si="3"/>
        <v>0</v>
      </c>
      <c r="F16" s="140">
        <f t="shared" si="3"/>
        <v>0</v>
      </c>
      <c r="G16" s="44">
        <f t="shared" si="3"/>
        <v>0</v>
      </c>
      <c r="H16" s="141">
        <f t="shared" si="3"/>
        <v>0</v>
      </c>
      <c r="I16" s="150">
        <f t="shared" si="3"/>
        <v>0</v>
      </c>
      <c r="J16" s="44">
        <f t="shared" si="3"/>
        <v>0</v>
      </c>
      <c r="K16" s="141">
        <f t="shared" si="3"/>
        <v>0</v>
      </c>
      <c r="L16" s="148"/>
    </row>
    <row r="17" spans="1:12" s="146" customFormat="1" ht="13.35" customHeight="1" x14ac:dyDescent="0.25">
      <c r="A17" s="147" t="s">
        <v>62</v>
      </c>
      <c r="B17" s="91"/>
      <c r="C17" s="45">
        <f>[1]SD7a!C17+[1]SD7b!C17++[1]SD7e!C17</f>
        <v>0</v>
      </c>
      <c r="D17" s="44">
        <f>[1]SD7a!D17+[1]SD7b!D17++[1]SD7e!D17</f>
        <v>0</v>
      </c>
      <c r="E17" s="149">
        <f>[1]SD7a!E17+[1]SD7b!E17++[1]SD7e!E17</f>
        <v>0</v>
      </c>
      <c r="F17" s="140">
        <f>[1]SD7a!F17+[1]SD7b!F17++[1]SD7e!F17</f>
        <v>0</v>
      </c>
      <c r="G17" s="44">
        <f>[1]SD7a!G17+[1]SD7b!G17++[1]SD7e!G17</f>
        <v>0</v>
      </c>
      <c r="H17" s="141">
        <f>[1]SD7a!H17+[1]SD7b!H17++[1]SD7e!H17</f>
        <v>0</v>
      </c>
      <c r="I17" s="140">
        <f>[1]SD7a!I17+[1]SD7b!I17++[1]SD7e!I17</f>
        <v>0</v>
      </c>
      <c r="J17" s="44">
        <f>[1]SD7a!J17+[1]SD7b!J17++[1]SD7e!J17</f>
        <v>0</v>
      </c>
      <c r="K17" s="141">
        <f>[1]SD7a!K17+[1]SD7b!K17++[1]SD7e!K17</f>
        <v>0</v>
      </c>
      <c r="L17" s="148"/>
    </row>
    <row r="18" spans="1:12" s="146" customFormat="1" ht="13.35" customHeight="1" x14ac:dyDescent="0.25">
      <c r="A18" s="147" t="s">
        <v>63</v>
      </c>
      <c r="B18" s="91"/>
      <c r="C18" s="45">
        <f>[1]SD7a!C18+[1]SD7b!C18++[1]SD7e!C18</f>
        <v>0</v>
      </c>
      <c r="D18" s="44">
        <f>[1]SD7a!D18+[1]SD7b!D18++[1]SD7e!D18</f>
        <v>0</v>
      </c>
      <c r="E18" s="149">
        <f>[1]SD7a!E18+[1]SD7b!E18++[1]SD7e!E18</f>
        <v>0</v>
      </c>
      <c r="F18" s="140">
        <f>[1]SD7a!F18+[1]SD7b!F18++[1]SD7e!F18</f>
        <v>0</v>
      </c>
      <c r="G18" s="44">
        <f>[1]SD7a!G18+[1]SD7b!G18++[1]SD7e!G18</f>
        <v>0</v>
      </c>
      <c r="H18" s="141">
        <f>[1]SD7a!H18+[1]SD7b!H18++[1]SD7e!H18</f>
        <v>0</v>
      </c>
      <c r="I18" s="140">
        <f>[1]SD7a!I18+[1]SD7b!I18++[1]SD7e!I18</f>
        <v>0</v>
      </c>
      <c r="J18" s="44">
        <f>[1]SD7a!J18+[1]SD7b!J18++[1]SD7e!J18</f>
        <v>0</v>
      </c>
      <c r="K18" s="141">
        <f>[1]SD7a!K18+[1]SD7b!K18++[1]SD7e!K18</f>
        <v>0</v>
      </c>
      <c r="L18" s="148"/>
    </row>
    <row r="19" spans="1:12" s="146" customFormat="1" ht="13.35" customHeight="1" x14ac:dyDescent="0.25">
      <c r="A19" s="147" t="s">
        <v>64</v>
      </c>
      <c r="B19" s="91"/>
      <c r="C19" s="45">
        <f>[1]SD7a!C19+[1]SD7b!C19++[1]SD7e!C19</f>
        <v>0</v>
      </c>
      <c r="D19" s="44">
        <f>[1]SD7a!D19+[1]SD7b!D19++[1]SD7e!D19</f>
        <v>0</v>
      </c>
      <c r="E19" s="149">
        <f>[1]SD7a!E19+[1]SD7b!E19++[1]SD7e!E19</f>
        <v>0</v>
      </c>
      <c r="F19" s="140">
        <f>[1]SD7a!F19+[1]SD7b!F19++[1]SD7e!F19</f>
        <v>0</v>
      </c>
      <c r="G19" s="44">
        <f>[1]SD7a!G19+[1]SD7b!G19++[1]SD7e!G19</f>
        <v>0</v>
      </c>
      <c r="H19" s="141">
        <f>[1]SD7a!H19+[1]SD7b!H19++[1]SD7e!H19</f>
        <v>0</v>
      </c>
      <c r="I19" s="140">
        <f>[1]SD7a!I19+[1]SD7b!I19++[1]SD7e!I19</f>
        <v>0</v>
      </c>
      <c r="J19" s="44">
        <f>[1]SD7a!J19+[1]SD7b!J19++[1]SD7e!J19</f>
        <v>0</v>
      </c>
      <c r="K19" s="141">
        <f>[1]SD7a!K19+[1]SD7b!K19++[1]SD7e!K19</f>
        <v>0</v>
      </c>
      <c r="L19" s="148"/>
    </row>
    <row r="20" spans="1:12" s="146" customFormat="1" ht="13.35" customHeight="1" x14ac:dyDescent="0.25">
      <c r="A20" s="147" t="s">
        <v>65</v>
      </c>
      <c r="B20" s="91"/>
      <c r="C20" s="45">
        <f>[1]SD7a!C20+[1]SD7b!C20++[1]SD7e!C20</f>
        <v>0</v>
      </c>
      <c r="D20" s="44">
        <f>[1]SD7a!D20+[1]SD7b!D20++[1]SD7e!D20</f>
        <v>0</v>
      </c>
      <c r="E20" s="149">
        <f>[1]SD7a!E20+[1]SD7b!E20++[1]SD7e!E20</f>
        <v>0</v>
      </c>
      <c r="F20" s="140">
        <f>[1]SD7a!F20+[1]SD7b!F20++[1]SD7e!F20</f>
        <v>0</v>
      </c>
      <c r="G20" s="44">
        <f>[1]SD7a!G20+[1]SD7b!G20++[1]SD7e!G20</f>
        <v>0</v>
      </c>
      <c r="H20" s="141">
        <f>[1]SD7a!H20+[1]SD7b!H20++[1]SD7e!H20</f>
        <v>0</v>
      </c>
      <c r="I20" s="140">
        <f>[1]SD7a!I20+[1]SD7b!I20++[1]SD7e!I20</f>
        <v>0</v>
      </c>
      <c r="J20" s="44">
        <f>[1]SD7a!J20+[1]SD7b!J20++[1]SD7e!J20</f>
        <v>0</v>
      </c>
      <c r="K20" s="141">
        <f>[1]SD7a!K20+[1]SD7b!K20++[1]SD7e!K20</f>
        <v>0</v>
      </c>
      <c r="L20" s="148"/>
    </row>
    <row r="21" spans="1:12" s="146" customFormat="1" ht="13.35" customHeight="1" x14ac:dyDescent="0.25">
      <c r="A21" s="147" t="s">
        <v>66</v>
      </c>
      <c r="B21" s="91"/>
      <c r="C21" s="45">
        <f>[1]SD7a!C21+[1]SD7b!C21++[1]SD7e!C21</f>
        <v>0</v>
      </c>
      <c r="D21" s="44">
        <f>[1]SD7a!D21+[1]SD7b!D21++[1]SD7e!D21</f>
        <v>0</v>
      </c>
      <c r="E21" s="149">
        <f>[1]SD7a!E21+[1]SD7b!E21++[1]SD7e!E21</f>
        <v>0</v>
      </c>
      <c r="F21" s="140">
        <f>[1]SD7a!F21+[1]SD7b!F21++[1]SD7e!F21</f>
        <v>0</v>
      </c>
      <c r="G21" s="44">
        <f>[1]SD7a!G21+[1]SD7b!G21++[1]SD7e!G21</f>
        <v>0</v>
      </c>
      <c r="H21" s="141">
        <f>[1]SD7a!H21+[1]SD7b!H21++[1]SD7e!H21</f>
        <v>0</v>
      </c>
      <c r="I21" s="140">
        <f>[1]SD7a!I21+[1]SD7b!I21++[1]SD7e!I21</f>
        <v>0</v>
      </c>
      <c r="J21" s="44">
        <f>[1]SD7a!J21+[1]SD7b!J21++[1]SD7e!J21</f>
        <v>0</v>
      </c>
      <c r="K21" s="141">
        <f>[1]SD7a!K21+[1]SD7b!K21++[1]SD7e!K21</f>
        <v>0</v>
      </c>
      <c r="L21" s="148"/>
    </row>
    <row r="22" spans="1:12" s="146" customFormat="1" ht="13.35" customHeight="1" x14ac:dyDescent="0.25">
      <c r="A22" s="147" t="s">
        <v>67</v>
      </c>
      <c r="B22" s="91"/>
      <c r="C22" s="45">
        <f>[1]SD7a!C22+[1]SD7b!C22++[1]SD7e!C22</f>
        <v>0</v>
      </c>
      <c r="D22" s="44">
        <f>[1]SD7a!D22+[1]SD7b!D22++[1]SD7e!D22</f>
        <v>0</v>
      </c>
      <c r="E22" s="149">
        <f>[1]SD7a!E22+[1]SD7b!E22++[1]SD7e!E22</f>
        <v>0</v>
      </c>
      <c r="F22" s="140">
        <f>[1]SD7a!F22+[1]SD7b!F22++[1]SD7e!F22</f>
        <v>0</v>
      </c>
      <c r="G22" s="44">
        <f>[1]SD7a!G22+[1]SD7b!G22++[1]SD7e!G22</f>
        <v>0</v>
      </c>
      <c r="H22" s="141">
        <f>[1]SD7a!H22+[1]SD7b!H22++[1]SD7e!H22</f>
        <v>0</v>
      </c>
      <c r="I22" s="140">
        <f>[1]SD7a!I22+[1]SD7b!I22++[1]SD7e!I22</f>
        <v>0</v>
      </c>
      <c r="J22" s="44">
        <f>[1]SD7a!J22+[1]SD7b!J22++[1]SD7e!J22</f>
        <v>0</v>
      </c>
      <c r="K22" s="141">
        <f>[1]SD7a!K22+[1]SD7b!K22++[1]SD7e!K22</f>
        <v>0</v>
      </c>
      <c r="L22" s="3"/>
    </row>
    <row r="23" spans="1:12" s="146" customFormat="1" ht="13.35" customHeight="1" x14ac:dyDescent="0.25">
      <c r="A23" s="147" t="s">
        <v>68</v>
      </c>
      <c r="B23" s="91"/>
      <c r="C23" s="45">
        <f>[1]SD7a!C23+[1]SD7b!C23++[1]SD7e!C23</f>
        <v>0</v>
      </c>
      <c r="D23" s="44">
        <f>[1]SD7a!D23+[1]SD7b!D23++[1]SD7e!D23</f>
        <v>0</v>
      </c>
      <c r="E23" s="149">
        <f>[1]SD7a!E23+[1]SD7b!E23++[1]SD7e!E23</f>
        <v>0</v>
      </c>
      <c r="F23" s="140">
        <f>[1]SD7a!F23+[1]SD7b!F23++[1]SD7e!F23</f>
        <v>0</v>
      </c>
      <c r="G23" s="44">
        <f>[1]SD7a!G23+[1]SD7b!G23++[1]SD7e!G23</f>
        <v>0</v>
      </c>
      <c r="H23" s="141">
        <f>[1]SD7a!H23+[1]SD7b!H23++[1]SD7e!H23</f>
        <v>0</v>
      </c>
      <c r="I23" s="140">
        <f>[1]SD7a!I23+[1]SD7b!I23++[1]SD7e!I23</f>
        <v>0</v>
      </c>
      <c r="J23" s="44">
        <f>[1]SD7a!J23+[1]SD7b!J23++[1]SD7e!J23</f>
        <v>0</v>
      </c>
      <c r="K23" s="141">
        <f>[1]SD7a!K23+[1]SD7b!K23++[1]SD7e!K23</f>
        <v>0</v>
      </c>
      <c r="L23" s="148"/>
    </row>
    <row r="24" spans="1:12" s="146" customFormat="1" ht="13.35" customHeight="1" x14ac:dyDescent="0.25">
      <c r="A24" s="147" t="s">
        <v>69</v>
      </c>
      <c r="B24" s="91"/>
      <c r="C24" s="45">
        <f>[1]SD7a!C24+[1]SD7b!C24++[1]SD7e!C24</f>
        <v>0</v>
      </c>
      <c r="D24" s="44">
        <f>[1]SD7a!D24+[1]SD7b!D24++[1]SD7e!D24</f>
        <v>0</v>
      </c>
      <c r="E24" s="149">
        <f>[1]SD7a!E24+[1]SD7b!E24++[1]SD7e!E24</f>
        <v>0</v>
      </c>
      <c r="F24" s="140">
        <f>[1]SD7a!F24+[1]SD7b!F24++[1]SD7e!F24</f>
        <v>0</v>
      </c>
      <c r="G24" s="44">
        <f>[1]SD7a!G24+[1]SD7b!G24++[1]SD7e!G24</f>
        <v>0</v>
      </c>
      <c r="H24" s="141">
        <f>[1]SD7a!H24+[1]SD7b!H24++[1]SD7e!H24</f>
        <v>0</v>
      </c>
      <c r="I24" s="140">
        <f>[1]SD7a!I24+[1]SD7b!I24++[1]SD7e!I24</f>
        <v>0</v>
      </c>
      <c r="J24" s="44">
        <f>[1]SD7a!J24+[1]SD7b!J24++[1]SD7e!J24</f>
        <v>0</v>
      </c>
      <c r="K24" s="141">
        <f>[1]SD7a!K24+[1]SD7b!K24++[1]SD7e!K24</f>
        <v>0</v>
      </c>
      <c r="L24" s="148"/>
    </row>
    <row r="25" spans="1:12" s="146" customFormat="1" ht="13.35" customHeight="1" x14ac:dyDescent="0.25">
      <c r="A25" s="147" t="s">
        <v>56</v>
      </c>
      <c r="B25" s="91"/>
      <c r="C25" s="45">
        <f>[1]SD7a!C25+[1]SD7b!C25++[1]SD7e!C25</f>
        <v>0</v>
      </c>
      <c r="D25" s="44">
        <f>[1]SD7a!D25+[1]SD7b!D25++[1]SD7e!D25</f>
        <v>0</v>
      </c>
      <c r="E25" s="149">
        <f>[1]SD7a!E25+[1]SD7b!E25++[1]SD7e!E25</f>
        <v>0</v>
      </c>
      <c r="F25" s="140">
        <f>[1]SD7a!F25+[1]SD7b!F25++[1]SD7e!F25</f>
        <v>0</v>
      </c>
      <c r="G25" s="44">
        <f>[1]SD7a!G25+[1]SD7b!G25++[1]SD7e!G25</f>
        <v>0</v>
      </c>
      <c r="H25" s="141">
        <f>[1]SD7a!H25+[1]SD7b!H25++[1]SD7e!H25</f>
        <v>0</v>
      </c>
      <c r="I25" s="140">
        <f>[1]SD7a!I25+[1]SD7b!I25++[1]SD7e!I25</f>
        <v>0</v>
      </c>
      <c r="J25" s="44">
        <f>[1]SD7a!J25+[1]SD7b!J25++[1]SD7e!J25</f>
        <v>0</v>
      </c>
      <c r="K25" s="141">
        <f>[1]SD7a!K25+[1]SD7b!K25++[1]SD7e!K25</f>
        <v>0</v>
      </c>
      <c r="L25" s="148"/>
    </row>
    <row r="26" spans="1:12" ht="13.35" customHeight="1" x14ac:dyDescent="0.25">
      <c r="A26" s="142" t="s">
        <v>70</v>
      </c>
      <c r="B26" s="91"/>
      <c r="C26" s="44">
        <f t="shared" ref="C26:K26" si="4">SUM(C27:C36)</f>
        <v>0</v>
      </c>
      <c r="D26" s="44">
        <f t="shared" si="4"/>
        <v>0</v>
      </c>
      <c r="E26" s="149">
        <f t="shared" si="4"/>
        <v>0</v>
      </c>
      <c r="F26" s="140">
        <f t="shared" si="4"/>
        <v>0</v>
      </c>
      <c r="G26" s="44">
        <f t="shared" si="4"/>
        <v>0</v>
      </c>
      <c r="H26" s="141">
        <f t="shared" si="4"/>
        <v>0</v>
      </c>
      <c r="I26" s="150">
        <f t="shared" si="4"/>
        <v>0</v>
      </c>
      <c r="J26" s="44">
        <f t="shared" si="4"/>
        <v>0</v>
      </c>
      <c r="K26" s="141">
        <f t="shared" si="4"/>
        <v>0</v>
      </c>
    </row>
    <row r="27" spans="1:12" ht="13.35" customHeight="1" x14ac:dyDescent="0.25">
      <c r="A27" s="147" t="s">
        <v>71</v>
      </c>
      <c r="B27" s="91"/>
      <c r="C27" s="45">
        <f>[1]SD7a!C27+[1]SD7b!C27++[1]SD7e!C27</f>
        <v>0</v>
      </c>
      <c r="D27" s="44">
        <f>[1]SD7a!D27+[1]SD7b!D27++[1]SD7e!D27</f>
        <v>0</v>
      </c>
      <c r="E27" s="149">
        <f>[1]SD7a!E27+[1]SD7b!E27++[1]SD7e!E27</f>
        <v>0</v>
      </c>
      <c r="F27" s="140">
        <f>[1]SD7a!F27+[1]SD7b!F27++[1]SD7e!F27</f>
        <v>0</v>
      </c>
      <c r="G27" s="44">
        <f>[1]SD7a!G27+[1]SD7b!G27++[1]SD7e!G27</f>
        <v>0</v>
      </c>
      <c r="H27" s="141">
        <f>[1]SD7a!H27+[1]SD7b!H27++[1]SD7e!H27</f>
        <v>0</v>
      </c>
      <c r="I27" s="140">
        <f>[1]SD7a!I27+[1]SD7b!I27++[1]SD7e!I27</f>
        <v>0</v>
      </c>
      <c r="J27" s="44">
        <f>[1]SD7a!J27+[1]SD7b!J27++[1]SD7e!J27</f>
        <v>0</v>
      </c>
      <c r="K27" s="141">
        <f>[1]SD7a!K27+[1]SD7b!K27++[1]SD7e!K27</f>
        <v>0</v>
      </c>
    </row>
    <row r="28" spans="1:12" ht="13.35" customHeight="1" x14ac:dyDescent="0.25">
      <c r="A28" s="147" t="s">
        <v>72</v>
      </c>
      <c r="B28" s="91"/>
      <c r="C28" s="45">
        <f>[1]SD7a!C28+[1]SD7b!C28++[1]SD7e!C28</f>
        <v>0</v>
      </c>
      <c r="D28" s="44">
        <f>[1]SD7a!D28+[1]SD7b!D28++[1]SD7e!D28</f>
        <v>0</v>
      </c>
      <c r="E28" s="149">
        <f>[1]SD7a!E28+[1]SD7b!E28++[1]SD7e!E28</f>
        <v>0</v>
      </c>
      <c r="F28" s="140">
        <f>[1]SD7a!F28+[1]SD7b!F28++[1]SD7e!F28</f>
        <v>0</v>
      </c>
      <c r="G28" s="44">
        <f>[1]SD7a!G28+[1]SD7b!G28++[1]SD7e!G28</f>
        <v>0</v>
      </c>
      <c r="H28" s="141">
        <f>[1]SD7a!H28+[1]SD7b!H28++[1]SD7e!H28</f>
        <v>0</v>
      </c>
      <c r="I28" s="140">
        <f>[1]SD7a!I28+[1]SD7b!I28++[1]SD7e!I28</f>
        <v>0</v>
      </c>
      <c r="J28" s="44">
        <f>[1]SD7a!J28+[1]SD7b!J28++[1]SD7e!J28</f>
        <v>0</v>
      </c>
      <c r="K28" s="141">
        <f>[1]SD7a!K28+[1]SD7b!K28++[1]SD7e!K28</f>
        <v>0</v>
      </c>
      <c r="L28" s="148"/>
    </row>
    <row r="29" spans="1:12" ht="13.35" customHeight="1" x14ac:dyDescent="0.25">
      <c r="A29" s="147" t="s">
        <v>73</v>
      </c>
      <c r="B29" s="91"/>
      <c r="C29" s="45">
        <f>[1]SD7a!C29+[1]SD7b!C29++[1]SD7e!C29</f>
        <v>0</v>
      </c>
      <c r="D29" s="44">
        <f>[1]SD7a!D29+[1]SD7b!D29++[1]SD7e!D29</f>
        <v>0</v>
      </c>
      <c r="E29" s="149">
        <f>[1]SD7a!E29+[1]SD7b!E29++[1]SD7e!E29</f>
        <v>0</v>
      </c>
      <c r="F29" s="140">
        <f>[1]SD7a!F29+[1]SD7b!F29++[1]SD7e!F29</f>
        <v>0</v>
      </c>
      <c r="G29" s="44">
        <f>[1]SD7a!G29+[1]SD7b!G29++[1]SD7e!G29</f>
        <v>0</v>
      </c>
      <c r="H29" s="141">
        <f>[1]SD7a!H29+[1]SD7b!H29++[1]SD7e!H29</f>
        <v>0</v>
      </c>
      <c r="I29" s="140">
        <f>[1]SD7a!I29+[1]SD7b!I29++[1]SD7e!I29</f>
        <v>0</v>
      </c>
      <c r="J29" s="44">
        <f>[1]SD7a!J29+[1]SD7b!J29++[1]SD7e!J29</f>
        <v>0</v>
      </c>
      <c r="K29" s="141">
        <f>[1]SD7a!K29+[1]SD7b!K29++[1]SD7e!K29</f>
        <v>0</v>
      </c>
      <c r="L29" s="148"/>
    </row>
    <row r="30" spans="1:12" ht="13.35" customHeight="1" x14ac:dyDescent="0.25">
      <c r="A30" s="147" t="s">
        <v>74</v>
      </c>
      <c r="B30" s="91"/>
      <c r="C30" s="45">
        <f>[1]SD7a!C30+[1]SD7b!C30++[1]SD7e!C30</f>
        <v>0</v>
      </c>
      <c r="D30" s="44">
        <f>[1]SD7a!D30+[1]SD7b!D30++[1]SD7e!D30</f>
        <v>0</v>
      </c>
      <c r="E30" s="149">
        <f>[1]SD7a!E30+[1]SD7b!E30++[1]SD7e!E30</f>
        <v>0</v>
      </c>
      <c r="F30" s="140">
        <f>[1]SD7a!F30+[1]SD7b!F30++[1]SD7e!F30</f>
        <v>0</v>
      </c>
      <c r="G30" s="44">
        <f>[1]SD7a!G30+[1]SD7b!G30++[1]SD7e!G30</f>
        <v>0</v>
      </c>
      <c r="H30" s="141">
        <f>[1]SD7a!H30+[1]SD7b!H30++[1]SD7e!H30</f>
        <v>0</v>
      </c>
      <c r="I30" s="140">
        <f>[1]SD7a!I30+[1]SD7b!I30++[1]SD7e!I30</f>
        <v>0</v>
      </c>
      <c r="J30" s="44">
        <f>[1]SD7a!J30+[1]SD7b!J30++[1]SD7e!J30</f>
        <v>0</v>
      </c>
      <c r="K30" s="141">
        <f>[1]SD7a!K30+[1]SD7b!K30++[1]SD7e!K30</f>
        <v>0</v>
      </c>
      <c r="L30" s="148"/>
    </row>
    <row r="31" spans="1:12" ht="13.35" customHeight="1" x14ac:dyDescent="0.25">
      <c r="A31" s="147" t="s">
        <v>75</v>
      </c>
      <c r="B31" s="91"/>
      <c r="C31" s="45">
        <f>[1]SD7a!C31+[1]SD7b!C31++[1]SD7e!C31</f>
        <v>0</v>
      </c>
      <c r="D31" s="44">
        <f>[1]SD7a!D31+[1]SD7b!D31++[1]SD7e!D31</f>
        <v>0</v>
      </c>
      <c r="E31" s="149">
        <f>[1]SD7a!E31+[1]SD7b!E31++[1]SD7e!E31</f>
        <v>0</v>
      </c>
      <c r="F31" s="140">
        <f>[1]SD7a!F31+[1]SD7b!F31++[1]SD7e!F31</f>
        <v>0</v>
      </c>
      <c r="G31" s="44">
        <f>[1]SD7a!G31+[1]SD7b!G31++[1]SD7e!G31</f>
        <v>0</v>
      </c>
      <c r="H31" s="141">
        <f>[1]SD7a!H31+[1]SD7b!H31++[1]SD7e!H31</f>
        <v>0</v>
      </c>
      <c r="I31" s="140">
        <f>[1]SD7a!I31+[1]SD7b!I31++[1]SD7e!I31</f>
        <v>0</v>
      </c>
      <c r="J31" s="44">
        <f>[1]SD7a!J31+[1]SD7b!J31++[1]SD7e!J31</f>
        <v>0</v>
      </c>
      <c r="K31" s="141">
        <f>[1]SD7a!K31+[1]SD7b!K31++[1]SD7e!K31</f>
        <v>0</v>
      </c>
      <c r="L31" s="148"/>
    </row>
    <row r="32" spans="1:12" ht="13.35" customHeight="1" x14ac:dyDescent="0.25">
      <c r="A32" s="147" t="s">
        <v>76</v>
      </c>
      <c r="B32" s="91"/>
      <c r="C32" s="45">
        <f>[1]SD7a!C32+[1]SD7b!C32++[1]SD7e!C32</f>
        <v>0</v>
      </c>
      <c r="D32" s="44">
        <f>[1]SD7a!D32+[1]SD7b!D32++[1]SD7e!D32</f>
        <v>0</v>
      </c>
      <c r="E32" s="149">
        <f>[1]SD7a!E32+[1]SD7b!E32++[1]SD7e!E32</f>
        <v>0</v>
      </c>
      <c r="F32" s="140">
        <f>[1]SD7a!F32+[1]SD7b!F32++[1]SD7e!F32</f>
        <v>0</v>
      </c>
      <c r="G32" s="44">
        <f>[1]SD7a!G32+[1]SD7b!G32++[1]SD7e!G32</f>
        <v>0</v>
      </c>
      <c r="H32" s="141">
        <f>[1]SD7a!H32+[1]SD7b!H32++[1]SD7e!H32</f>
        <v>0</v>
      </c>
      <c r="I32" s="140">
        <f>[1]SD7a!I32+[1]SD7b!I32++[1]SD7e!I32</f>
        <v>0</v>
      </c>
      <c r="J32" s="44">
        <f>[1]SD7a!J32+[1]SD7b!J32++[1]SD7e!J32</f>
        <v>0</v>
      </c>
      <c r="K32" s="141">
        <f>[1]SD7a!K32+[1]SD7b!K32++[1]SD7e!K32</f>
        <v>0</v>
      </c>
      <c r="L32" s="148"/>
    </row>
    <row r="33" spans="1:12" ht="13.35" customHeight="1" x14ac:dyDescent="0.25">
      <c r="A33" s="147" t="s">
        <v>77</v>
      </c>
      <c r="B33" s="91"/>
      <c r="C33" s="45">
        <f>[1]SD7a!C33+[1]SD7b!C33++[1]SD7e!C33</f>
        <v>0</v>
      </c>
      <c r="D33" s="44">
        <f>[1]SD7a!D33+[1]SD7b!D33++[1]SD7e!D33</f>
        <v>0</v>
      </c>
      <c r="E33" s="149">
        <f>[1]SD7a!E33+[1]SD7b!E33++[1]SD7e!E33</f>
        <v>0</v>
      </c>
      <c r="F33" s="140">
        <f>[1]SD7a!F33+[1]SD7b!F33++[1]SD7e!F33</f>
        <v>0</v>
      </c>
      <c r="G33" s="44">
        <f>[1]SD7a!G33+[1]SD7b!G33++[1]SD7e!G33</f>
        <v>0</v>
      </c>
      <c r="H33" s="141">
        <f>[1]SD7a!H33+[1]SD7b!H33++[1]SD7e!H33</f>
        <v>0</v>
      </c>
      <c r="I33" s="140">
        <f>[1]SD7a!I33+[1]SD7b!I33++[1]SD7e!I33</f>
        <v>0</v>
      </c>
      <c r="J33" s="44">
        <f>[1]SD7a!J33+[1]SD7b!J33++[1]SD7e!J33</f>
        <v>0</v>
      </c>
      <c r="K33" s="141">
        <f>[1]SD7a!K33+[1]SD7b!K33++[1]SD7e!K33</f>
        <v>0</v>
      </c>
      <c r="L33" s="148"/>
    </row>
    <row r="34" spans="1:12" ht="13.35" customHeight="1" x14ac:dyDescent="0.25">
      <c r="A34" s="147" t="s">
        <v>78</v>
      </c>
      <c r="B34" s="91"/>
      <c r="C34" s="45">
        <f>[1]SD7a!C34+[1]SD7b!C34++[1]SD7e!C34</f>
        <v>0</v>
      </c>
      <c r="D34" s="44">
        <f>[1]SD7a!D34+[1]SD7b!D34++[1]SD7e!D34</f>
        <v>0</v>
      </c>
      <c r="E34" s="149">
        <f>[1]SD7a!E34+[1]SD7b!E34++[1]SD7e!E34</f>
        <v>0</v>
      </c>
      <c r="F34" s="140">
        <f>[1]SD7a!F34+[1]SD7b!F34++[1]SD7e!F34</f>
        <v>0</v>
      </c>
      <c r="G34" s="44">
        <f>[1]SD7a!G34+[1]SD7b!G34++[1]SD7e!G34</f>
        <v>0</v>
      </c>
      <c r="H34" s="141">
        <f>[1]SD7a!H34+[1]SD7b!H34++[1]SD7e!H34</f>
        <v>0</v>
      </c>
      <c r="I34" s="140">
        <f>[1]SD7a!I34+[1]SD7b!I34++[1]SD7e!I34</f>
        <v>0</v>
      </c>
      <c r="J34" s="44">
        <f>[1]SD7a!J34+[1]SD7b!J34++[1]SD7e!J34</f>
        <v>0</v>
      </c>
      <c r="K34" s="141">
        <f>[1]SD7a!K34+[1]SD7b!K34++[1]SD7e!K34</f>
        <v>0</v>
      </c>
      <c r="L34" s="148"/>
    </row>
    <row r="35" spans="1:12" ht="13.35" customHeight="1" x14ac:dyDescent="0.25">
      <c r="A35" s="147" t="s">
        <v>79</v>
      </c>
      <c r="B35" s="91"/>
      <c r="C35" s="45">
        <f>[1]SD7a!C35+[1]SD7b!C35++[1]SD7e!C35</f>
        <v>0</v>
      </c>
      <c r="D35" s="44">
        <f>[1]SD7a!D35+[1]SD7b!D35++[1]SD7e!D35</f>
        <v>0</v>
      </c>
      <c r="E35" s="149">
        <f>[1]SD7a!E35+[1]SD7b!E35++[1]SD7e!E35</f>
        <v>0</v>
      </c>
      <c r="F35" s="140">
        <f>[1]SD7a!F35+[1]SD7b!F35++[1]SD7e!F35</f>
        <v>0</v>
      </c>
      <c r="G35" s="44">
        <f>[1]SD7a!G35+[1]SD7b!G35++[1]SD7e!G35</f>
        <v>0</v>
      </c>
      <c r="H35" s="141">
        <f>[1]SD7a!H35+[1]SD7b!H35++[1]SD7e!H35</f>
        <v>0</v>
      </c>
      <c r="I35" s="140">
        <f>[1]SD7a!I35+[1]SD7b!I35++[1]SD7e!I35</f>
        <v>0</v>
      </c>
      <c r="J35" s="44">
        <f>[1]SD7a!J35+[1]SD7b!J35++[1]SD7e!J35</f>
        <v>0</v>
      </c>
      <c r="K35" s="141">
        <f>[1]SD7a!K35+[1]SD7b!K35++[1]SD7e!K35</f>
        <v>0</v>
      </c>
      <c r="L35" s="148"/>
    </row>
    <row r="36" spans="1:12" ht="13.35" customHeight="1" x14ac:dyDescent="0.25">
      <c r="A36" s="147" t="s">
        <v>56</v>
      </c>
      <c r="B36" s="91"/>
      <c r="C36" s="45">
        <f>[1]SD7a!C36+[1]SD7b!C36++[1]SD7e!C36</f>
        <v>0</v>
      </c>
      <c r="D36" s="44">
        <f>[1]SD7a!D36+[1]SD7b!D36++[1]SD7e!D36</f>
        <v>0</v>
      </c>
      <c r="E36" s="149">
        <f>[1]SD7a!E36+[1]SD7b!E36++[1]SD7e!E36</f>
        <v>0</v>
      </c>
      <c r="F36" s="140">
        <f>[1]SD7a!F36+[1]SD7b!F36++[1]SD7e!F36</f>
        <v>0</v>
      </c>
      <c r="G36" s="44">
        <f>[1]SD7a!G36+[1]SD7b!G36++[1]SD7e!G36</f>
        <v>0</v>
      </c>
      <c r="H36" s="141">
        <f>[1]SD7a!H36+[1]SD7b!H36++[1]SD7e!H36</f>
        <v>0</v>
      </c>
      <c r="I36" s="140">
        <f>[1]SD7a!I36+[1]SD7b!I36++[1]SD7e!I36</f>
        <v>0</v>
      </c>
      <c r="J36" s="44">
        <f>[1]SD7a!J36+[1]SD7b!J36++[1]SD7e!J36</f>
        <v>0</v>
      </c>
      <c r="K36" s="141">
        <f>[1]SD7a!K36+[1]SD7b!K36++[1]SD7e!K36</f>
        <v>0</v>
      </c>
      <c r="L36" s="148"/>
    </row>
    <row r="37" spans="1:12" ht="13.35" customHeight="1" x14ac:dyDescent="0.25">
      <c r="A37" s="142" t="s">
        <v>80</v>
      </c>
      <c r="B37" s="91"/>
      <c r="C37" s="44">
        <f t="shared" ref="C37:K37" si="5">SUM(C38:C43)</f>
        <v>0</v>
      </c>
      <c r="D37" s="44">
        <f t="shared" si="5"/>
        <v>0</v>
      </c>
      <c r="E37" s="149">
        <f t="shared" si="5"/>
        <v>0</v>
      </c>
      <c r="F37" s="140">
        <f t="shared" si="5"/>
        <v>0</v>
      </c>
      <c r="G37" s="44">
        <f t="shared" si="5"/>
        <v>0</v>
      </c>
      <c r="H37" s="141">
        <f t="shared" si="5"/>
        <v>0</v>
      </c>
      <c r="I37" s="150">
        <f t="shared" si="5"/>
        <v>0</v>
      </c>
      <c r="J37" s="44">
        <f t="shared" si="5"/>
        <v>0</v>
      </c>
      <c r="K37" s="141">
        <f t="shared" si="5"/>
        <v>0</v>
      </c>
      <c r="L37" s="148"/>
    </row>
    <row r="38" spans="1:12" ht="13.35" customHeight="1" x14ac:dyDescent="0.25">
      <c r="A38" s="147" t="s">
        <v>81</v>
      </c>
      <c r="B38" s="91"/>
      <c r="C38" s="45">
        <f>[1]SD7a!C38+[1]SD7b!C38++[1]SD7e!C38</f>
        <v>0</v>
      </c>
      <c r="D38" s="44">
        <f>[1]SD7a!D38+[1]SD7b!D38++[1]SD7e!D38</f>
        <v>0</v>
      </c>
      <c r="E38" s="149">
        <f>[1]SD7a!E38+[1]SD7b!E38++[1]SD7e!E38</f>
        <v>0</v>
      </c>
      <c r="F38" s="140">
        <f>[1]SD7a!F38+[1]SD7b!F38++[1]SD7e!F38</f>
        <v>0</v>
      </c>
      <c r="G38" s="44">
        <f>[1]SD7a!G38+[1]SD7b!G38++[1]SD7e!G38</f>
        <v>0</v>
      </c>
      <c r="H38" s="141">
        <f>[1]SD7a!H38+[1]SD7b!H38++[1]SD7e!H38</f>
        <v>0</v>
      </c>
      <c r="I38" s="140">
        <f>[1]SD7a!I38+[1]SD7b!I38++[1]SD7e!I38</f>
        <v>0</v>
      </c>
      <c r="J38" s="44">
        <f>[1]SD7a!J38+[1]SD7b!J38++[1]SD7e!J38</f>
        <v>0</v>
      </c>
      <c r="K38" s="141">
        <f>[1]SD7a!K38+[1]SD7b!K38++[1]SD7e!K38</f>
        <v>0</v>
      </c>
      <c r="L38" s="148"/>
    </row>
    <row r="39" spans="1:12" ht="13.35" customHeight="1" x14ac:dyDescent="0.25">
      <c r="A39" s="147" t="s">
        <v>82</v>
      </c>
      <c r="B39" s="91"/>
      <c r="C39" s="45">
        <f>[1]SD7a!C39+[1]SD7b!C39++[1]SD7e!C39</f>
        <v>0</v>
      </c>
      <c r="D39" s="44">
        <f>[1]SD7a!D39+[1]SD7b!D39++[1]SD7e!D39</f>
        <v>0</v>
      </c>
      <c r="E39" s="149">
        <f>[1]SD7a!E39+[1]SD7b!E39++[1]SD7e!E39</f>
        <v>0</v>
      </c>
      <c r="F39" s="140">
        <f>[1]SD7a!F39+[1]SD7b!F39++[1]SD7e!F39</f>
        <v>0</v>
      </c>
      <c r="G39" s="44">
        <f>[1]SD7a!G39+[1]SD7b!G39++[1]SD7e!G39</f>
        <v>0</v>
      </c>
      <c r="H39" s="141">
        <f>[1]SD7a!H39+[1]SD7b!H39++[1]SD7e!H39</f>
        <v>0</v>
      </c>
      <c r="I39" s="140">
        <f>[1]SD7a!I39+[1]SD7b!I39++[1]SD7e!I39</f>
        <v>0</v>
      </c>
      <c r="J39" s="44">
        <f>[1]SD7a!J39+[1]SD7b!J39++[1]SD7e!J39</f>
        <v>0</v>
      </c>
      <c r="K39" s="141">
        <f>[1]SD7a!K39+[1]SD7b!K39++[1]SD7e!K39</f>
        <v>0</v>
      </c>
      <c r="L39" s="148"/>
    </row>
    <row r="40" spans="1:12" ht="13.35" customHeight="1" x14ac:dyDescent="0.25">
      <c r="A40" s="147" t="s">
        <v>83</v>
      </c>
      <c r="B40" s="91"/>
      <c r="C40" s="45">
        <f>[1]SD7a!C40+[1]SD7b!C40++[1]SD7e!C40</f>
        <v>0</v>
      </c>
      <c r="D40" s="44">
        <f>[1]SD7a!D40+[1]SD7b!D40++[1]SD7e!D40</f>
        <v>0</v>
      </c>
      <c r="E40" s="149">
        <f>[1]SD7a!E40+[1]SD7b!E40++[1]SD7e!E40</f>
        <v>0</v>
      </c>
      <c r="F40" s="140">
        <f>[1]SD7a!F40+[1]SD7b!F40++[1]SD7e!F40</f>
        <v>0</v>
      </c>
      <c r="G40" s="44">
        <f>[1]SD7a!G40+[1]SD7b!G40++[1]SD7e!G40</f>
        <v>0</v>
      </c>
      <c r="H40" s="141">
        <f>[1]SD7a!H40+[1]SD7b!H40++[1]SD7e!H40</f>
        <v>0</v>
      </c>
      <c r="I40" s="140">
        <f>[1]SD7a!I40+[1]SD7b!I40++[1]SD7e!I40</f>
        <v>0</v>
      </c>
      <c r="J40" s="44">
        <f>[1]SD7a!J40+[1]SD7b!J40++[1]SD7e!J40</f>
        <v>0</v>
      </c>
      <c r="K40" s="141">
        <f>[1]SD7a!K40+[1]SD7b!K40++[1]SD7e!K40</f>
        <v>0</v>
      </c>
    </row>
    <row r="41" spans="1:12" ht="13.35" customHeight="1" x14ac:dyDescent="0.25">
      <c r="A41" s="147" t="s">
        <v>84</v>
      </c>
      <c r="B41" s="91"/>
      <c r="C41" s="45">
        <f>[1]SD7a!C41+[1]SD7b!C41++[1]SD7e!C41</f>
        <v>0</v>
      </c>
      <c r="D41" s="44">
        <f>[1]SD7a!D41+[1]SD7b!D41++[1]SD7e!D41</f>
        <v>0</v>
      </c>
      <c r="E41" s="149">
        <f>[1]SD7a!E41+[1]SD7b!E41++[1]SD7e!E41</f>
        <v>0</v>
      </c>
      <c r="F41" s="140">
        <f>[1]SD7a!F41+[1]SD7b!F41++[1]SD7e!F41</f>
        <v>0</v>
      </c>
      <c r="G41" s="44">
        <f>[1]SD7a!G41+[1]SD7b!G41++[1]SD7e!G41</f>
        <v>0</v>
      </c>
      <c r="H41" s="141">
        <f>[1]SD7a!H41+[1]SD7b!H41++[1]SD7e!H41</f>
        <v>0</v>
      </c>
      <c r="I41" s="140">
        <f>[1]SD7a!I41+[1]SD7b!I41++[1]SD7e!I41</f>
        <v>0</v>
      </c>
      <c r="J41" s="44">
        <f>[1]SD7a!J41+[1]SD7b!J41++[1]SD7e!J41</f>
        <v>0</v>
      </c>
      <c r="K41" s="141">
        <f>[1]SD7a!K41+[1]SD7b!K41++[1]SD7e!K41</f>
        <v>0</v>
      </c>
      <c r="L41" s="148"/>
    </row>
    <row r="42" spans="1:12" ht="13.35" customHeight="1" x14ac:dyDescent="0.25">
      <c r="A42" s="147" t="s">
        <v>85</v>
      </c>
      <c r="B42" s="91"/>
      <c r="C42" s="45">
        <f>[1]SD7a!C42+[1]SD7b!C42++[1]SD7e!C42</f>
        <v>0</v>
      </c>
      <c r="D42" s="44">
        <f>[1]SD7a!D42+[1]SD7b!D42++[1]SD7e!D42</f>
        <v>0</v>
      </c>
      <c r="E42" s="149">
        <f>[1]SD7a!E42+[1]SD7b!E42++[1]SD7e!E42</f>
        <v>0</v>
      </c>
      <c r="F42" s="140">
        <f>[1]SD7a!F42+[1]SD7b!F42++[1]SD7e!F42</f>
        <v>0</v>
      </c>
      <c r="G42" s="44">
        <f>[1]SD7a!G42+[1]SD7b!G42++[1]SD7e!G42</f>
        <v>0</v>
      </c>
      <c r="H42" s="141">
        <f>[1]SD7a!H42+[1]SD7b!H42++[1]SD7e!H42</f>
        <v>0</v>
      </c>
      <c r="I42" s="140">
        <f>[1]SD7a!I42+[1]SD7b!I42++[1]SD7e!I42</f>
        <v>0</v>
      </c>
      <c r="J42" s="44">
        <f>[1]SD7a!J42+[1]SD7b!J42++[1]SD7e!J42</f>
        <v>0</v>
      </c>
      <c r="K42" s="141">
        <f>[1]SD7a!K42+[1]SD7b!K42++[1]SD7e!K42</f>
        <v>0</v>
      </c>
    </row>
    <row r="43" spans="1:12" ht="13.35" customHeight="1" x14ac:dyDescent="0.25">
      <c r="A43" s="147" t="s">
        <v>56</v>
      </c>
      <c r="B43" s="91"/>
      <c r="C43" s="45">
        <f>[1]SD7a!C43+[1]SD7b!C43++[1]SD7e!C43</f>
        <v>0</v>
      </c>
      <c r="D43" s="44">
        <f>[1]SD7a!D43+[1]SD7b!D43++[1]SD7e!D43</f>
        <v>0</v>
      </c>
      <c r="E43" s="149">
        <f>[1]SD7a!E43+[1]SD7b!E43++[1]SD7e!E43</f>
        <v>0</v>
      </c>
      <c r="F43" s="140">
        <f>[1]SD7a!F43+[1]SD7b!F43++[1]SD7e!F43</f>
        <v>0</v>
      </c>
      <c r="G43" s="44">
        <f>[1]SD7a!G43+[1]SD7b!G43++[1]SD7e!G43</f>
        <v>0</v>
      </c>
      <c r="H43" s="141">
        <f>[1]SD7a!H43+[1]SD7b!H43++[1]SD7e!H43</f>
        <v>0</v>
      </c>
      <c r="I43" s="140">
        <f>[1]SD7a!I43+[1]SD7b!I43++[1]SD7e!I43</f>
        <v>0</v>
      </c>
      <c r="J43" s="44">
        <f>[1]SD7a!J43+[1]SD7b!J43++[1]SD7e!J43</f>
        <v>0</v>
      </c>
      <c r="K43" s="141">
        <f>[1]SD7a!K43+[1]SD7b!K43++[1]SD7e!K43</f>
        <v>0</v>
      </c>
    </row>
    <row r="44" spans="1:12" ht="13.35" customHeight="1" x14ac:dyDescent="0.25">
      <c r="A44" s="142" t="s">
        <v>86</v>
      </c>
      <c r="B44" s="91"/>
      <c r="C44" s="44">
        <f t="shared" ref="C44:K44" si="6">SUM(C45:C51)</f>
        <v>0</v>
      </c>
      <c r="D44" s="44">
        <f t="shared" si="6"/>
        <v>0</v>
      </c>
      <c r="E44" s="149">
        <f t="shared" si="6"/>
        <v>0</v>
      </c>
      <c r="F44" s="140">
        <f t="shared" si="6"/>
        <v>0</v>
      </c>
      <c r="G44" s="44">
        <f t="shared" si="6"/>
        <v>0</v>
      </c>
      <c r="H44" s="141">
        <f t="shared" si="6"/>
        <v>0</v>
      </c>
      <c r="I44" s="150">
        <f t="shared" si="6"/>
        <v>0</v>
      </c>
      <c r="J44" s="44">
        <f t="shared" si="6"/>
        <v>0</v>
      </c>
      <c r="K44" s="141">
        <f t="shared" si="6"/>
        <v>0</v>
      </c>
    </row>
    <row r="45" spans="1:12" ht="13.35" customHeight="1" x14ac:dyDescent="0.25">
      <c r="A45" s="147" t="s">
        <v>87</v>
      </c>
      <c r="B45" s="91"/>
      <c r="C45" s="45">
        <f>[1]SD7a!C45+[1]SD7b!C45++[1]SD7e!C45</f>
        <v>0</v>
      </c>
      <c r="D45" s="44">
        <f>[1]SD7a!D45+[1]SD7b!D45++[1]SD7e!D45</f>
        <v>0</v>
      </c>
      <c r="E45" s="149">
        <f>[1]SD7a!E45+[1]SD7b!E45++[1]SD7e!E45</f>
        <v>0</v>
      </c>
      <c r="F45" s="140">
        <f>[1]SD7a!F45+[1]SD7b!F45++[1]SD7e!F45</f>
        <v>0</v>
      </c>
      <c r="G45" s="44">
        <f>[1]SD7a!G45+[1]SD7b!G45++[1]SD7e!G45</f>
        <v>0</v>
      </c>
      <c r="H45" s="141">
        <f>[1]SD7a!H45+[1]SD7b!H45++[1]SD7e!H45</f>
        <v>0</v>
      </c>
      <c r="I45" s="140">
        <f>[1]SD7a!I45+[1]SD7b!I45++[1]SD7e!I45</f>
        <v>0</v>
      </c>
      <c r="J45" s="44">
        <f>[1]SD7a!J45+[1]SD7b!J45++[1]SD7e!J45</f>
        <v>0</v>
      </c>
      <c r="K45" s="141">
        <f>[1]SD7a!K45+[1]SD7b!K45++[1]SD7e!K45</f>
        <v>0</v>
      </c>
    </row>
    <row r="46" spans="1:12" ht="13.35" customHeight="1" x14ac:dyDescent="0.25">
      <c r="A46" s="147" t="s">
        <v>88</v>
      </c>
      <c r="B46" s="91"/>
      <c r="C46" s="45">
        <f>[1]SD7a!C46+[1]SD7b!C46++[1]SD7e!C46</f>
        <v>0</v>
      </c>
      <c r="D46" s="44">
        <f>[1]SD7a!D46+[1]SD7b!D46++[1]SD7e!D46</f>
        <v>0</v>
      </c>
      <c r="E46" s="149">
        <f>[1]SD7a!E46+[1]SD7b!E46++[1]SD7e!E46</f>
        <v>0</v>
      </c>
      <c r="F46" s="140">
        <f>[1]SD7a!F46+[1]SD7b!F46++[1]SD7e!F46</f>
        <v>0</v>
      </c>
      <c r="G46" s="44">
        <f>[1]SD7a!G46+[1]SD7b!G46++[1]SD7e!G46</f>
        <v>0</v>
      </c>
      <c r="H46" s="141">
        <f>[1]SD7a!H46+[1]SD7b!H46++[1]SD7e!H46</f>
        <v>0</v>
      </c>
      <c r="I46" s="140">
        <f>[1]SD7a!I46+[1]SD7b!I46++[1]SD7e!I46</f>
        <v>0</v>
      </c>
      <c r="J46" s="44">
        <f>[1]SD7a!J46+[1]SD7b!J46++[1]SD7e!J46</f>
        <v>0</v>
      </c>
      <c r="K46" s="141">
        <f>[1]SD7a!K46+[1]SD7b!K46++[1]SD7e!K46</f>
        <v>0</v>
      </c>
    </row>
    <row r="47" spans="1:12" ht="13.35" customHeight="1" x14ac:dyDescent="0.25">
      <c r="A47" s="147" t="s">
        <v>89</v>
      </c>
      <c r="B47" s="91"/>
      <c r="C47" s="45">
        <f>[1]SD7a!C47+[1]SD7b!C47++[1]SD7e!C47</f>
        <v>0</v>
      </c>
      <c r="D47" s="44">
        <f>[1]SD7a!D47+[1]SD7b!D47++[1]SD7e!D47</f>
        <v>0</v>
      </c>
      <c r="E47" s="149">
        <f>[1]SD7a!E47+[1]SD7b!E47++[1]SD7e!E47</f>
        <v>0</v>
      </c>
      <c r="F47" s="140">
        <f>[1]SD7a!F47+[1]SD7b!F47++[1]SD7e!F47</f>
        <v>0</v>
      </c>
      <c r="G47" s="44">
        <f>[1]SD7a!G47+[1]SD7b!G47++[1]SD7e!G47</f>
        <v>0</v>
      </c>
      <c r="H47" s="141">
        <f>[1]SD7a!H47+[1]SD7b!H47++[1]SD7e!H47</f>
        <v>0</v>
      </c>
      <c r="I47" s="140">
        <f>[1]SD7a!I47+[1]SD7b!I47++[1]SD7e!I47</f>
        <v>0</v>
      </c>
      <c r="J47" s="44">
        <f>[1]SD7a!J47+[1]SD7b!J47++[1]SD7e!J47</f>
        <v>0</v>
      </c>
      <c r="K47" s="141">
        <f>[1]SD7a!K47+[1]SD7b!K47++[1]SD7e!K47</f>
        <v>0</v>
      </c>
    </row>
    <row r="48" spans="1:12" ht="13.35" customHeight="1" x14ac:dyDescent="0.25">
      <c r="A48" s="147" t="s">
        <v>90</v>
      </c>
      <c r="B48" s="91"/>
      <c r="C48" s="45">
        <f>[1]SD7a!C48+[1]SD7b!C48++[1]SD7e!C48</f>
        <v>0</v>
      </c>
      <c r="D48" s="44">
        <f>[1]SD7a!D48+[1]SD7b!D48++[1]SD7e!D48</f>
        <v>0</v>
      </c>
      <c r="E48" s="149">
        <f>[1]SD7a!E48+[1]SD7b!E48++[1]SD7e!E48</f>
        <v>0</v>
      </c>
      <c r="F48" s="140">
        <f>[1]SD7a!F48+[1]SD7b!F48++[1]SD7e!F48</f>
        <v>0</v>
      </c>
      <c r="G48" s="44">
        <f>[1]SD7a!G48+[1]SD7b!G48++[1]SD7e!G48</f>
        <v>0</v>
      </c>
      <c r="H48" s="141">
        <f>[1]SD7a!H48+[1]SD7b!H48++[1]SD7e!H48</f>
        <v>0</v>
      </c>
      <c r="I48" s="140">
        <f>[1]SD7a!I48+[1]SD7b!I48++[1]SD7e!I48</f>
        <v>0</v>
      </c>
      <c r="J48" s="44">
        <f>[1]SD7a!J48+[1]SD7b!J48++[1]SD7e!J48</f>
        <v>0</v>
      </c>
      <c r="K48" s="141">
        <f>[1]SD7a!K48+[1]SD7b!K48++[1]SD7e!K48</f>
        <v>0</v>
      </c>
      <c r="L48" s="148"/>
    </row>
    <row r="49" spans="1:12" ht="13.35" customHeight="1" x14ac:dyDescent="0.25">
      <c r="A49" s="147" t="s">
        <v>91</v>
      </c>
      <c r="B49" s="91"/>
      <c r="C49" s="45">
        <f>[1]SD7a!C49+[1]SD7b!C49++[1]SD7e!C49</f>
        <v>0</v>
      </c>
      <c r="D49" s="44">
        <f>[1]SD7a!D49+[1]SD7b!D49++[1]SD7e!D49</f>
        <v>0</v>
      </c>
      <c r="E49" s="149">
        <f>[1]SD7a!E49+[1]SD7b!E49++[1]SD7e!E49</f>
        <v>0</v>
      </c>
      <c r="F49" s="140">
        <f>[1]SD7a!F49+[1]SD7b!F49++[1]SD7e!F49</f>
        <v>0</v>
      </c>
      <c r="G49" s="44">
        <f>[1]SD7a!G49+[1]SD7b!G49++[1]SD7e!G49</f>
        <v>0</v>
      </c>
      <c r="H49" s="141">
        <f>[1]SD7a!H49+[1]SD7b!H49++[1]SD7e!H49</f>
        <v>0</v>
      </c>
      <c r="I49" s="140">
        <f>[1]SD7a!I49+[1]SD7b!I49++[1]SD7e!I49</f>
        <v>0</v>
      </c>
      <c r="J49" s="44">
        <f>[1]SD7a!J49+[1]SD7b!J49++[1]SD7e!J49</f>
        <v>0</v>
      </c>
      <c r="K49" s="141">
        <f>[1]SD7a!K49+[1]SD7b!K49++[1]SD7e!K49</f>
        <v>0</v>
      </c>
    </row>
    <row r="50" spans="1:12" ht="13.35" customHeight="1" x14ac:dyDescent="0.25">
      <c r="A50" s="147" t="s">
        <v>92</v>
      </c>
      <c r="B50" s="91"/>
      <c r="C50" s="45">
        <f>[1]SD7a!C50+[1]SD7b!C50++[1]SD7e!C50</f>
        <v>0</v>
      </c>
      <c r="D50" s="44">
        <f>[1]SD7a!D50+[1]SD7b!D50++[1]SD7e!D50</f>
        <v>0</v>
      </c>
      <c r="E50" s="149">
        <f>[1]SD7a!E50+[1]SD7b!E50++[1]SD7e!E50</f>
        <v>0</v>
      </c>
      <c r="F50" s="140">
        <f>[1]SD7a!F50+[1]SD7b!F50++[1]SD7e!F50</f>
        <v>0</v>
      </c>
      <c r="G50" s="44">
        <f>[1]SD7a!G50+[1]SD7b!G50++[1]SD7e!G50</f>
        <v>0</v>
      </c>
      <c r="H50" s="141">
        <f>[1]SD7a!H50+[1]SD7b!H50++[1]SD7e!H50</f>
        <v>0</v>
      </c>
      <c r="I50" s="140">
        <f>[1]SD7a!I50+[1]SD7b!I50++[1]SD7e!I50</f>
        <v>0</v>
      </c>
      <c r="J50" s="44">
        <f>[1]SD7a!J50+[1]SD7b!J50++[1]SD7e!J50</f>
        <v>0</v>
      </c>
      <c r="K50" s="141">
        <f>[1]SD7a!K50+[1]SD7b!K50++[1]SD7e!K50</f>
        <v>0</v>
      </c>
    </row>
    <row r="51" spans="1:12" ht="13.35" customHeight="1" x14ac:dyDescent="0.25">
      <c r="A51" s="147" t="s">
        <v>56</v>
      </c>
      <c r="B51" s="91"/>
      <c r="C51" s="45">
        <f>[1]SD7a!C51+[1]SD7b!C51++[1]SD7e!C51</f>
        <v>0</v>
      </c>
      <c r="D51" s="44">
        <f>[1]SD7a!D51+[1]SD7b!D51++[1]SD7e!D51</f>
        <v>0</v>
      </c>
      <c r="E51" s="149">
        <f>[1]SD7a!E51+[1]SD7b!E51++[1]SD7e!E51</f>
        <v>0</v>
      </c>
      <c r="F51" s="140">
        <f>[1]SD7a!F51+[1]SD7b!F51++[1]SD7e!F51</f>
        <v>0</v>
      </c>
      <c r="G51" s="44">
        <f>[1]SD7a!G51+[1]SD7b!G51++[1]SD7e!G51</f>
        <v>0</v>
      </c>
      <c r="H51" s="141">
        <f>[1]SD7a!H51+[1]SD7b!H51++[1]SD7e!H51</f>
        <v>0</v>
      </c>
      <c r="I51" s="140">
        <f>[1]SD7a!I51+[1]SD7b!I51++[1]SD7e!I51</f>
        <v>0</v>
      </c>
      <c r="J51" s="44">
        <f>[1]SD7a!J51+[1]SD7b!J51++[1]SD7e!J51</f>
        <v>0</v>
      </c>
      <c r="K51" s="141">
        <f>[1]SD7a!K51+[1]SD7b!K51++[1]SD7e!K51</f>
        <v>0</v>
      </c>
    </row>
    <row r="52" spans="1:12" ht="13.35" customHeight="1" x14ac:dyDescent="0.25">
      <c r="A52" s="142" t="s">
        <v>93</v>
      </c>
      <c r="B52" s="91"/>
      <c r="C52" s="44">
        <f t="shared" ref="C52:K52" si="7">SUM(C53:C61)</f>
        <v>0</v>
      </c>
      <c r="D52" s="44">
        <f t="shared" si="7"/>
        <v>0</v>
      </c>
      <c r="E52" s="149">
        <f t="shared" si="7"/>
        <v>0</v>
      </c>
      <c r="F52" s="140">
        <f t="shared" si="7"/>
        <v>0</v>
      </c>
      <c r="G52" s="44">
        <f t="shared" si="7"/>
        <v>0</v>
      </c>
      <c r="H52" s="141">
        <f t="shared" si="7"/>
        <v>0</v>
      </c>
      <c r="I52" s="150">
        <f t="shared" si="7"/>
        <v>0</v>
      </c>
      <c r="J52" s="44">
        <f t="shared" si="7"/>
        <v>0</v>
      </c>
      <c r="K52" s="141">
        <f t="shared" si="7"/>
        <v>0</v>
      </c>
      <c r="L52" s="148"/>
    </row>
    <row r="53" spans="1:12" ht="13.35" customHeight="1" x14ac:dyDescent="0.25">
      <c r="A53" s="147" t="s">
        <v>94</v>
      </c>
      <c r="B53" s="91"/>
      <c r="C53" s="45">
        <f>[1]SD7a!C53+[1]SD7b!C53++[1]SD7e!C53</f>
        <v>0</v>
      </c>
      <c r="D53" s="44">
        <f>[1]SD7a!D53+[1]SD7b!D53++[1]SD7e!D53</f>
        <v>0</v>
      </c>
      <c r="E53" s="149">
        <f>[1]SD7a!E53+[1]SD7b!E53++[1]SD7e!E53</f>
        <v>0</v>
      </c>
      <c r="F53" s="140">
        <f>[1]SD7a!F53+[1]SD7b!F53++[1]SD7e!F53</f>
        <v>0</v>
      </c>
      <c r="G53" s="44">
        <f>[1]SD7a!G53+[1]SD7b!G53++[1]SD7e!G53</f>
        <v>0</v>
      </c>
      <c r="H53" s="141">
        <f>[1]SD7a!H53+[1]SD7b!H53++[1]SD7e!H53</f>
        <v>0</v>
      </c>
      <c r="I53" s="140">
        <f>[1]SD7a!I53+[1]SD7b!I53++[1]SD7e!I53</f>
        <v>0</v>
      </c>
      <c r="J53" s="44">
        <f>[1]SD7a!J53+[1]SD7b!J53++[1]SD7e!J53</f>
        <v>0</v>
      </c>
      <c r="K53" s="141">
        <f>[1]SD7a!K53+[1]SD7b!K53++[1]SD7e!K53</f>
        <v>0</v>
      </c>
    </row>
    <row r="54" spans="1:12" ht="13.35" customHeight="1" x14ac:dyDescent="0.25">
      <c r="A54" s="147" t="s">
        <v>95</v>
      </c>
      <c r="B54" s="91"/>
      <c r="C54" s="45">
        <f>[1]SD7a!C54+[1]SD7b!C54++[1]SD7e!C54</f>
        <v>0</v>
      </c>
      <c r="D54" s="44">
        <f>[1]SD7a!D54+[1]SD7b!D54++[1]SD7e!D54</f>
        <v>0</v>
      </c>
      <c r="E54" s="149">
        <f>[1]SD7a!E54+[1]SD7b!E54++[1]SD7e!E54</f>
        <v>0</v>
      </c>
      <c r="F54" s="140">
        <f>[1]SD7a!F54+[1]SD7b!F54++[1]SD7e!F54</f>
        <v>0</v>
      </c>
      <c r="G54" s="44">
        <f>[1]SD7a!G54+[1]SD7b!G54++[1]SD7e!G54</f>
        <v>0</v>
      </c>
      <c r="H54" s="141">
        <f>[1]SD7a!H54+[1]SD7b!H54++[1]SD7e!H54</f>
        <v>0</v>
      </c>
      <c r="I54" s="140">
        <f>[1]SD7a!I54+[1]SD7b!I54++[1]SD7e!I54</f>
        <v>0</v>
      </c>
      <c r="J54" s="44">
        <f>[1]SD7a!J54+[1]SD7b!J54++[1]SD7e!J54</f>
        <v>0</v>
      </c>
      <c r="K54" s="141">
        <f>[1]SD7a!K54+[1]SD7b!K54++[1]SD7e!K54</f>
        <v>0</v>
      </c>
      <c r="L54" s="148"/>
    </row>
    <row r="55" spans="1:12" ht="13.35" customHeight="1" x14ac:dyDescent="0.25">
      <c r="A55" s="147" t="s">
        <v>96</v>
      </c>
      <c r="B55" s="91"/>
      <c r="C55" s="45">
        <f>[1]SD7a!C55+[1]SD7b!C55++[1]SD7e!C55</f>
        <v>0</v>
      </c>
      <c r="D55" s="44">
        <f>[1]SD7a!D55+[1]SD7b!D55++[1]SD7e!D55</f>
        <v>0</v>
      </c>
      <c r="E55" s="149">
        <f>[1]SD7a!E55+[1]SD7b!E55++[1]SD7e!E55</f>
        <v>0</v>
      </c>
      <c r="F55" s="140">
        <f>[1]SD7a!F55+[1]SD7b!F55++[1]SD7e!F55</f>
        <v>0</v>
      </c>
      <c r="G55" s="44">
        <f>[1]SD7a!G55+[1]SD7b!G55++[1]SD7e!G55</f>
        <v>0</v>
      </c>
      <c r="H55" s="141">
        <f>[1]SD7a!H55+[1]SD7b!H55++[1]SD7e!H55</f>
        <v>0</v>
      </c>
      <c r="I55" s="140">
        <f>[1]SD7a!I55+[1]SD7b!I55++[1]SD7e!I55</f>
        <v>0</v>
      </c>
      <c r="J55" s="44">
        <f>[1]SD7a!J55+[1]SD7b!J55++[1]SD7e!J55</f>
        <v>0</v>
      </c>
      <c r="K55" s="141">
        <f>[1]SD7a!K55+[1]SD7b!K55++[1]SD7e!K55</f>
        <v>0</v>
      </c>
      <c r="L55" s="148"/>
    </row>
    <row r="56" spans="1:12" ht="13.35" customHeight="1" x14ac:dyDescent="0.25">
      <c r="A56" s="147" t="s">
        <v>58</v>
      </c>
      <c r="B56" s="91"/>
      <c r="C56" s="45">
        <f>[1]SD7a!C56+[1]SD7b!C56++[1]SD7e!C56</f>
        <v>0</v>
      </c>
      <c r="D56" s="44">
        <f>[1]SD7a!D56+[1]SD7b!D56++[1]SD7e!D56</f>
        <v>0</v>
      </c>
      <c r="E56" s="149">
        <f>[1]SD7a!E56+[1]SD7b!E56++[1]SD7e!E56</f>
        <v>0</v>
      </c>
      <c r="F56" s="140">
        <f>[1]SD7a!F56+[1]SD7b!F56++[1]SD7e!F56</f>
        <v>0</v>
      </c>
      <c r="G56" s="44">
        <f>[1]SD7a!G56+[1]SD7b!G56++[1]SD7e!G56</f>
        <v>0</v>
      </c>
      <c r="H56" s="141">
        <f>[1]SD7a!H56+[1]SD7b!H56++[1]SD7e!H56</f>
        <v>0</v>
      </c>
      <c r="I56" s="140">
        <f>[1]SD7a!I56+[1]SD7b!I56++[1]SD7e!I56</f>
        <v>0</v>
      </c>
      <c r="J56" s="44">
        <f>[1]SD7a!J56+[1]SD7b!J56++[1]SD7e!J56</f>
        <v>0</v>
      </c>
      <c r="K56" s="141">
        <f>[1]SD7a!K56+[1]SD7b!K56++[1]SD7e!K56</f>
        <v>0</v>
      </c>
      <c r="L56" s="148"/>
    </row>
    <row r="57" spans="1:12" ht="13.35" customHeight="1" x14ac:dyDescent="0.25">
      <c r="A57" s="147" t="s">
        <v>59</v>
      </c>
      <c r="B57" s="91"/>
      <c r="C57" s="45">
        <f>[1]SD7a!C57+[1]SD7b!C57++[1]SD7e!C57</f>
        <v>0</v>
      </c>
      <c r="D57" s="44">
        <f>[1]SD7a!D57+[1]SD7b!D57++[1]SD7e!D57</f>
        <v>0</v>
      </c>
      <c r="E57" s="149">
        <f>[1]SD7a!E57+[1]SD7b!E57++[1]SD7e!E57</f>
        <v>0</v>
      </c>
      <c r="F57" s="140">
        <f>[1]SD7a!F57+[1]SD7b!F57++[1]SD7e!F57</f>
        <v>0</v>
      </c>
      <c r="G57" s="44">
        <f>[1]SD7a!G57+[1]SD7b!G57++[1]SD7e!G57</f>
        <v>0</v>
      </c>
      <c r="H57" s="141">
        <f>[1]SD7a!H57+[1]SD7b!H57++[1]SD7e!H57</f>
        <v>0</v>
      </c>
      <c r="I57" s="140">
        <f>[1]SD7a!I57+[1]SD7b!I57++[1]SD7e!I57</f>
        <v>0</v>
      </c>
      <c r="J57" s="44">
        <f>[1]SD7a!J57+[1]SD7b!J57++[1]SD7e!J57</f>
        <v>0</v>
      </c>
      <c r="K57" s="141">
        <f>[1]SD7a!K57+[1]SD7b!K57++[1]SD7e!K57</f>
        <v>0</v>
      </c>
      <c r="L57" s="148"/>
    </row>
    <row r="58" spans="1:12" ht="13.35" customHeight="1" x14ac:dyDescent="0.25">
      <c r="A58" s="147" t="s">
        <v>60</v>
      </c>
      <c r="B58" s="91"/>
      <c r="C58" s="45">
        <f>[1]SD7a!C58+[1]SD7b!C58++[1]SD7e!C58</f>
        <v>0</v>
      </c>
      <c r="D58" s="44">
        <f>[1]SD7a!D58+[1]SD7b!D58++[1]SD7e!D58</f>
        <v>0</v>
      </c>
      <c r="E58" s="149">
        <f>[1]SD7a!E58+[1]SD7b!E58++[1]SD7e!E58</f>
        <v>0</v>
      </c>
      <c r="F58" s="140">
        <f>[1]SD7a!F58+[1]SD7b!F58++[1]SD7e!F58</f>
        <v>0</v>
      </c>
      <c r="G58" s="44">
        <f>[1]SD7a!G58+[1]SD7b!G58++[1]SD7e!G58</f>
        <v>0</v>
      </c>
      <c r="H58" s="141">
        <f>[1]SD7a!H58+[1]SD7b!H58++[1]SD7e!H58</f>
        <v>0</v>
      </c>
      <c r="I58" s="140">
        <f>[1]SD7a!I58+[1]SD7b!I58++[1]SD7e!I58</f>
        <v>0</v>
      </c>
      <c r="J58" s="44">
        <f>[1]SD7a!J58+[1]SD7b!J58++[1]SD7e!J58</f>
        <v>0</v>
      </c>
      <c r="K58" s="141">
        <f>[1]SD7a!K58+[1]SD7b!K58++[1]SD7e!K58</f>
        <v>0</v>
      </c>
    </row>
    <row r="59" spans="1:12" ht="13.35" customHeight="1" x14ac:dyDescent="0.25">
      <c r="A59" s="147" t="s">
        <v>66</v>
      </c>
      <c r="B59" s="91"/>
      <c r="C59" s="45">
        <f>[1]SD7a!C59+[1]SD7b!C59++[1]SD7e!C59</f>
        <v>0</v>
      </c>
      <c r="D59" s="44">
        <f>[1]SD7a!D59+[1]SD7b!D59++[1]SD7e!D59</f>
        <v>0</v>
      </c>
      <c r="E59" s="149">
        <f>[1]SD7a!E59+[1]SD7b!E59++[1]SD7e!E59</f>
        <v>0</v>
      </c>
      <c r="F59" s="140">
        <f>[1]SD7a!F59+[1]SD7b!F59++[1]SD7e!F59</f>
        <v>0</v>
      </c>
      <c r="G59" s="44">
        <f>[1]SD7a!G59+[1]SD7b!G59++[1]SD7e!G59</f>
        <v>0</v>
      </c>
      <c r="H59" s="141">
        <f>[1]SD7a!H59+[1]SD7b!H59++[1]SD7e!H59</f>
        <v>0</v>
      </c>
      <c r="I59" s="140">
        <f>[1]SD7a!I59+[1]SD7b!I59++[1]SD7e!I59</f>
        <v>0</v>
      </c>
      <c r="J59" s="44">
        <f>[1]SD7a!J59+[1]SD7b!J59++[1]SD7e!J59</f>
        <v>0</v>
      </c>
      <c r="K59" s="141">
        <f>[1]SD7a!K59+[1]SD7b!K59++[1]SD7e!K59</f>
        <v>0</v>
      </c>
      <c r="L59" s="148"/>
    </row>
    <row r="60" spans="1:12" ht="13.35" customHeight="1" x14ac:dyDescent="0.25">
      <c r="A60" s="147" t="s">
        <v>69</v>
      </c>
      <c r="B60" s="91"/>
      <c r="C60" s="45">
        <f>[1]SD7a!C60+[1]SD7b!C60++[1]SD7e!C60</f>
        <v>0</v>
      </c>
      <c r="D60" s="44">
        <f>[1]SD7a!D60+[1]SD7b!D60++[1]SD7e!D60</f>
        <v>0</v>
      </c>
      <c r="E60" s="149">
        <f>[1]SD7a!E60+[1]SD7b!E60++[1]SD7e!E60</f>
        <v>0</v>
      </c>
      <c r="F60" s="140">
        <f>[1]SD7a!F60+[1]SD7b!F60++[1]SD7e!F60</f>
        <v>0</v>
      </c>
      <c r="G60" s="44">
        <f>[1]SD7a!G60+[1]SD7b!G60++[1]SD7e!G60</f>
        <v>0</v>
      </c>
      <c r="H60" s="141">
        <f>[1]SD7a!H60+[1]SD7b!H60++[1]SD7e!H60</f>
        <v>0</v>
      </c>
      <c r="I60" s="140">
        <f>[1]SD7a!I60+[1]SD7b!I60++[1]SD7e!I60</f>
        <v>0</v>
      </c>
      <c r="J60" s="44">
        <f>[1]SD7a!J60+[1]SD7b!J60++[1]SD7e!J60</f>
        <v>0</v>
      </c>
      <c r="K60" s="141">
        <f>[1]SD7a!K60+[1]SD7b!K60++[1]SD7e!K60</f>
        <v>0</v>
      </c>
      <c r="L60" s="148"/>
    </row>
    <row r="61" spans="1:12" ht="13.35" customHeight="1" x14ac:dyDescent="0.25">
      <c r="A61" s="147" t="s">
        <v>56</v>
      </c>
      <c r="B61" s="91"/>
      <c r="C61" s="45">
        <f>[1]SD7a!C61+[1]SD7b!C61++[1]SD7e!C61</f>
        <v>0</v>
      </c>
      <c r="D61" s="44">
        <f>[1]SD7a!D61+[1]SD7b!D61++[1]SD7e!D61</f>
        <v>0</v>
      </c>
      <c r="E61" s="149">
        <f>[1]SD7a!E61+[1]SD7b!E61++[1]SD7e!E61</f>
        <v>0</v>
      </c>
      <c r="F61" s="140">
        <f>[1]SD7a!F61+[1]SD7b!F61++[1]SD7e!F61</f>
        <v>0</v>
      </c>
      <c r="G61" s="44">
        <f>[1]SD7a!G61+[1]SD7b!G61++[1]SD7e!G61</f>
        <v>0</v>
      </c>
      <c r="H61" s="141">
        <f>[1]SD7a!H61+[1]SD7b!H61++[1]SD7e!H61</f>
        <v>0</v>
      </c>
      <c r="I61" s="140">
        <f>[1]SD7a!I61+[1]SD7b!I61++[1]SD7e!I61</f>
        <v>0</v>
      </c>
      <c r="J61" s="44">
        <f>[1]SD7a!J61+[1]SD7b!J61++[1]SD7e!J61</f>
        <v>0</v>
      </c>
      <c r="K61" s="141">
        <f>[1]SD7a!K61+[1]SD7b!K61++[1]SD7e!K61</f>
        <v>0</v>
      </c>
      <c r="L61" s="148"/>
    </row>
    <row r="62" spans="1:12" ht="13.35" customHeight="1" x14ac:dyDescent="0.25">
      <c r="A62" s="142" t="s">
        <v>97</v>
      </c>
      <c r="B62" s="91"/>
      <c r="C62" s="44">
        <f t="shared" ref="C62:K62" si="8">SUM(C63:C67)</f>
        <v>0</v>
      </c>
      <c r="D62" s="44">
        <f t="shared" si="8"/>
        <v>0</v>
      </c>
      <c r="E62" s="149">
        <f t="shared" si="8"/>
        <v>0</v>
      </c>
      <c r="F62" s="140">
        <f t="shared" si="8"/>
        <v>0</v>
      </c>
      <c r="G62" s="44">
        <f t="shared" si="8"/>
        <v>0</v>
      </c>
      <c r="H62" s="141">
        <f t="shared" si="8"/>
        <v>0</v>
      </c>
      <c r="I62" s="150">
        <f t="shared" si="8"/>
        <v>0</v>
      </c>
      <c r="J62" s="44">
        <f t="shared" si="8"/>
        <v>0</v>
      </c>
      <c r="K62" s="141">
        <f t="shared" si="8"/>
        <v>0</v>
      </c>
      <c r="L62" s="148"/>
    </row>
    <row r="63" spans="1:12" ht="13.35" customHeight="1" x14ac:dyDescent="0.25">
      <c r="A63" s="147" t="s">
        <v>98</v>
      </c>
      <c r="B63" s="91"/>
      <c r="C63" s="45">
        <f>[1]SD7a!C63+[1]SD7b!C63++[1]SD7e!C63</f>
        <v>0</v>
      </c>
      <c r="D63" s="44">
        <f>[1]SD7a!D63+[1]SD7b!D63++[1]SD7e!D63</f>
        <v>0</v>
      </c>
      <c r="E63" s="149">
        <f>[1]SD7a!E63+[1]SD7b!E63++[1]SD7e!E63</f>
        <v>0</v>
      </c>
      <c r="F63" s="140">
        <f>[1]SD7a!F63+[1]SD7b!F63++[1]SD7e!F63</f>
        <v>0</v>
      </c>
      <c r="G63" s="44">
        <f>[1]SD7a!G63+[1]SD7b!G63++[1]SD7e!G63</f>
        <v>0</v>
      </c>
      <c r="H63" s="141">
        <f>[1]SD7a!H63+[1]SD7b!H63++[1]SD7e!H63</f>
        <v>0</v>
      </c>
      <c r="I63" s="140">
        <f>[1]SD7a!I63+[1]SD7b!I63++[1]SD7e!I63</f>
        <v>0</v>
      </c>
      <c r="J63" s="44">
        <f>[1]SD7a!J63+[1]SD7b!J63++[1]SD7e!J63</f>
        <v>0</v>
      </c>
      <c r="K63" s="141">
        <f>[1]SD7a!K63+[1]SD7b!K63++[1]SD7e!K63</f>
        <v>0</v>
      </c>
      <c r="L63" s="148"/>
    </row>
    <row r="64" spans="1:12" ht="13.35" customHeight="1" x14ac:dyDescent="0.25">
      <c r="A64" s="147" t="s">
        <v>99</v>
      </c>
      <c r="B64" s="91"/>
      <c r="C64" s="45">
        <f>[1]SD7a!C64+[1]SD7b!C64++[1]SD7e!C64</f>
        <v>0</v>
      </c>
      <c r="D64" s="44">
        <f>[1]SD7a!D64+[1]SD7b!D64++[1]SD7e!D64</f>
        <v>0</v>
      </c>
      <c r="E64" s="149">
        <f>[1]SD7a!E64+[1]SD7b!E64++[1]SD7e!E64</f>
        <v>0</v>
      </c>
      <c r="F64" s="140">
        <f>[1]SD7a!F64+[1]SD7b!F64++[1]SD7e!F64</f>
        <v>0</v>
      </c>
      <c r="G64" s="44">
        <f>[1]SD7a!G64+[1]SD7b!G64++[1]SD7e!G64</f>
        <v>0</v>
      </c>
      <c r="H64" s="141">
        <f>[1]SD7a!H64+[1]SD7b!H64++[1]SD7e!H64</f>
        <v>0</v>
      </c>
      <c r="I64" s="140">
        <f>[1]SD7a!I64+[1]SD7b!I64++[1]SD7e!I64</f>
        <v>0</v>
      </c>
      <c r="J64" s="44">
        <f>[1]SD7a!J64+[1]SD7b!J64++[1]SD7e!J64</f>
        <v>0</v>
      </c>
      <c r="K64" s="141">
        <f>[1]SD7a!K64+[1]SD7b!K64++[1]SD7e!K64</f>
        <v>0</v>
      </c>
    </row>
    <row r="65" spans="1:11" ht="13.35" customHeight="1" x14ac:dyDescent="0.25">
      <c r="A65" s="147" t="s">
        <v>100</v>
      </c>
      <c r="B65" s="91"/>
      <c r="C65" s="45">
        <f>[1]SD7a!C65+[1]SD7b!C65++[1]SD7e!C65</f>
        <v>0</v>
      </c>
      <c r="D65" s="44">
        <f>[1]SD7a!D65+[1]SD7b!D65++[1]SD7e!D65</f>
        <v>0</v>
      </c>
      <c r="E65" s="149">
        <f>[1]SD7a!E65+[1]SD7b!E65++[1]SD7e!E65</f>
        <v>0</v>
      </c>
      <c r="F65" s="140">
        <f>[1]SD7a!F65+[1]SD7b!F65++[1]SD7e!F65</f>
        <v>0</v>
      </c>
      <c r="G65" s="44">
        <f>[1]SD7a!G65+[1]SD7b!G65++[1]SD7e!G65</f>
        <v>0</v>
      </c>
      <c r="H65" s="141">
        <f>[1]SD7a!H65+[1]SD7b!H65++[1]SD7e!H65</f>
        <v>0</v>
      </c>
      <c r="I65" s="140">
        <f>[1]SD7a!I65+[1]SD7b!I65++[1]SD7e!I65</f>
        <v>0</v>
      </c>
      <c r="J65" s="44">
        <f>[1]SD7a!J65+[1]SD7b!J65++[1]SD7e!J65</f>
        <v>0</v>
      </c>
      <c r="K65" s="141">
        <f>[1]SD7a!K65+[1]SD7b!K65++[1]SD7e!K65</f>
        <v>0</v>
      </c>
    </row>
    <row r="66" spans="1:11" ht="13.35" customHeight="1" x14ac:dyDescent="0.25">
      <c r="A66" s="147" t="s">
        <v>101</v>
      </c>
      <c r="B66" s="91"/>
      <c r="C66" s="45">
        <f>[1]SD7a!C66+[1]SD7b!C66++[1]SD7e!C66</f>
        <v>0</v>
      </c>
      <c r="D66" s="44">
        <f>[1]SD7a!D66+[1]SD7b!D66++[1]SD7e!D66</f>
        <v>0</v>
      </c>
      <c r="E66" s="149">
        <f>[1]SD7a!E66+[1]SD7b!E66++[1]SD7e!E66</f>
        <v>0</v>
      </c>
      <c r="F66" s="140">
        <f>[1]SD7a!F66+[1]SD7b!F66++[1]SD7e!F66</f>
        <v>0</v>
      </c>
      <c r="G66" s="44">
        <f>[1]SD7a!G66+[1]SD7b!G66++[1]SD7e!G66</f>
        <v>0</v>
      </c>
      <c r="H66" s="141">
        <f>[1]SD7a!H66+[1]SD7b!H66++[1]SD7e!H66</f>
        <v>0</v>
      </c>
      <c r="I66" s="140">
        <f>[1]SD7a!I66+[1]SD7b!I66++[1]SD7e!I66</f>
        <v>0</v>
      </c>
      <c r="J66" s="44">
        <f>[1]SD7a!J66+[1]SD7b!J66++[1]SD7e!J66</f>
        <v>0</v>
      </c>
      <c r="K66" s="141">
        <f>[1]SD7a!K66+[1]SD7b!K66++[1]SD7e!K66</f>
        <v>0</v>
      </c>
    </row>
    <row r="67" spans="1:11" ht="13.35" customHeight="1" x14ac:dyDescent="0.25">
      <c r="A67" s="147" t="s">
        <v>56</v>
      </c>
      <c r="B67" s="91"/>
      <c r="C67" s="45">
        <f>[1]SD7a!C67+[1]SD7b!C67++[1]SD7e!C67</f>
        <v>0</v>
      </c>
      <c r="D67" s="44">
        <f>[1]SD7a!D67+[1]SD7b!D67++[1]SD7e!D67</f>
        <v>0</v>
      </c>
      <c r="E67" s="149">
        <f>[1]SD7a!E67+[1]SD7b!E67++[1]SD7e!E67</f>
        <v>0</v>
      </c>
      <c r="F67" s="140">
        <f>[1]SD7a!F67+[1]SD7b!F67++[1]SD7e!F67</f>
        <v>0</v>
      </c>
      <c r="G67" s="44">
        <f>[1]SD7a!G67+[1]SD7b!G67++[1]SD7e!G67</f>
        <v>0</v>
      </c>
      <c r="H67" s="141">
        <f>[1]SD7a!H67+[1]SD7b!H67++[1]SD7e!H67</f>
        <v>0</v>
      </c>
      <c r="I67" s="140">
        <f>[1]SD7a!I67+[1]SD7b!I67++[1]SD7e!I67</f>
        <v>0</v>
      </c>
      <c r="J67" s="44">
        <f>[1]SD7a!J67+[1]SD7b!J67++[1]SD7e!J67</f>
        <v>0</v>
      </c>
      <c r="K67" s="141">
        <f>[1]SD7a!K67+[1]SD7b!K67++[1]SD7e!K67</f>
        <v>0</v>
      </c>
    </row>
    <row r="68" spans="1:11" ht="13.35" customHeight="1" x14ac:dyDescent="0.25">
      <c r="A68" s="142" t="s">
        <v>102</v>
      </c>
      <c r="B68" s="91"/>
      <c r="C68" s="44">
        <f t="shared" ref="C68:K68" si="9">SUM(C69:C72)</f>
        <v>0</v>
      </c>
      <c r="D68" s="44">
        <f t="shared" si="9"/>
        <v>0</v>
      </c>
      <c r="E68" s="44">
        <f t="shared" si="9"/>
        <v>0</v>
      </c>
      <c r="F68" s="140">
        <f t="shared" si="9"/>
        <v>0</v>
      </c>
      <c r="G68" s="44">
        <f t="shared" si="9"/>
        <v>0</v>
      </c>
      <c r="H68" s="141">
        <f t="shared" si="9"/>
        <v>0</v>
      </c>
      <c r="I68" s="150">
        <f t="shared" si="9"/>
        <v>0</v>
      </c>
      <c r="J68" s="44">
        <f t="shared" si="9"/>
        <v>0</v>
      </c>
      <c r="K68" s="141">
        <f t="shared" si="9"/>
        <v>0</v>
      </c>
    </row>
    <row r="69" spans="1:11" ht="13.35" customHeight="1" x14ac:dyDescent="0.25">
      <c r="A69" s="147" t="s">
        <v>103</v>
      </c>
      <c r="B69" s="91"/>
      <c r="C69" s="45">
        <f>[1]SD7a!C69+[1]SD7b!C69++[1]SD7e!C69</f>
        <v>0</v>
      </c>
      <c r="D69" s="44">
        <f>[1]SD7a!D69+[1]SD7b!D69++[1]SD7e!D69</f>
        <v>0</v>
      </c>
      <c r="E69" s="149">
        <f>[1]SD7a!E69+[1]SD7b!E69++[1]SD7e!E69</f>
        <v>0</v>
      </c>
      <c r="F69" s="140">
        <f>[1]SD7a!F69+[1]SD7b!F69++[1]SD7e!F69</f>
        <v>0</v>
      </c>
      <c r="G69" s="44">
        <f>[1]SD7a!G69+[1]SD7b!G69++[1]SD7e!G69</f>
        <v>0</v>
      </c>
      <c r="H69" s="141">
        <f>[1]SD7a!H69+[1]SD7b!H69++[1]SD7e!H69</f>
        <v>0</v>
      </c>
      <c r="I69" s="140">
        <f>[1]SD7a!I69+[1]SD7b!I69++[1]SD7e!I69</f>
        <v>0</v>
      </c>
      <c r="J69" s="44">
        <f>[1]SD7a!J69+[1]SD7b!J69++[1]SD7e!J69</f>
        <v>0</v>
      </c>
      <c r="K69" s="141">
        <f>[1]SD7a!K69+[1]SD7b!K69++[1]SD7e!K69</f>
        <v>0</v>
      </c>
    </row>
    <row r="70" spans="1:11" ht="13.35" customHeight="1" x14ac:dyDescent="0.25">
      <c r="A70" s="147" t="s">
        <v>104</v>
      </c>
      <c r="B70" s="91"/>
      <c r="C70" s="45">
        <f>[1]SD7a!C70+[1]SD7b!C70++[1]SD7e!C70</f>
        <v>0</v>
      </c>
      <c r="D70" s="44">
        <f>[1]SD7a!D70+[1]SD7b!D70++[1]SD7e!D70</f>
        <v>0</v>
      </c>
      <c r="E70" s="149">
        <f>[1]SD7a!E70+[1]SD7b!E70++[1]SD7e!E70</f>
        <v>0</v>
      </c>
      <c r="F70" s="140">
        <f>[1]SD7a!F70+[1]SD7b!F70++[1]SD7e!F70</f>
        <v>0</v>
      </c>
      <c r="G70" s="44">
        <f>[1]SD7a!G70+[1]SD7b!G70++[1]SD7e!G70</f>
        <v>0</v>
      </c>
      <c r="H70" s="141">
        <f>[1]SD7a!H70+[1]SD7b!H70++[1]SD7e!H70</f>
        <v>0</v>
      </c>
      <c r="I70" s="140">
        <f>[1]SD7a!I70+[1]SD7b!I70++[1]SD7e!I70</f>
        <v>0</v>
      </c>
      <c r="J70" s="44">
        <f>[1]SD7a!J70+[1]SD7b!J70++[1]SD7e!J70</f>
        <v>0</v>
      </c>
      <c r="K70" s="141">
        <f>[1]SD7a!K70+[1]SD7b!K70++[1]SD7e!K70</f>
        <v>0</v>
      </c>
    </row>
    <row r="71" spans="1:11" ht="13.35" customHeight="1" x14ac:dyDescent="0.25">
      <c r="A71" s="147" t="s">
        <v>105</v>
      </c>
      <c r="B71" s="91"/>
      <c r="C71" s="45">
        <f>[1]SD7a!C71+[1]SD7b!C71++[1]SD7e!C71</f>
        <v>0</v>
      </c>
      <c r="D71" s="44">
        <f>[1]SD7a!D71+[1]SD7b!D71++[1]SD7e!D71</f>
        <v>0</v>
      </c>
      <c r="E71" s="149">
        <f>[1]SD7a!E71+[1]SD7b!E71++[1]SD7e!E71</f>
        <v>0</v>
      </c>
      <c r="F71" s="140">
        <f>[1]SD7a!F71+[1]SD7b!F71++[1]SD7e!F71</f>
        <v>0</v>
      </c>
      <c r="G71" s="44">
        <f>[1]SD7a!G71+[1]SD7b!G71++[1]SD7e!G71</f>
        <v>0</v>
      </c>
      <c r="H71" s="141">
        <f>[1]SD7a!H71+[1]SD7b!H71++[1]SD7e!H71</f>
        <v>0</v>
      </c>
      <c r="I71" s="140">
        <f>[1]SD7a!I71+[1]SD7b!I71++[1]SD7e!I71</f>
        <v>0</v>
      </c>
      <c r="J71" s="44">
        <f>[1]SD7a!J71+[1]SD7b!J71++[1]SD7e!J71</f>
        <v>0</v>
      </c>
      <c r="K71" s="141">
        <f>[1]SD7a!K71+[1]SD7b!K71++[1]SD7e!K71</f>
        <v>0</v>
      </c>
    </row>
    <row r="72" spans="1:11" ht="13.35" customHeight="1" x14ac:dyDescent="0.25">
      <c r="A72" s="147" t="s">
        <v>56</v>
      </c>
      <c r="B72" s="91"/>
      <c r="C72" s="45">
        <f>[1]SD7a!C72+[1]SD7b!C72++[1]SD7e!C72</f>
        <v>0</v>
      </c>
      <c r="D72" s="44">
        <f>[1]SD7a!D72+[1]SD7b!D72++[1]SD7e!D72</f>
        <v>0</v>
      </c>
      <c r="E72" s="149">
        <f>[1]SD7a!E72+[1]SD7b!E72++[1]SD7e!E72</f>
        <v>0</v>
      </c>
      <c r="F72" s="140">
        <f>[1]SD7a!F72+[1]SD7b!F72++[1]SD7e!F72</f>
        <v>0</v>
      </c>
      <c r="G72" s="44">
        <f>[1]SD7a!G72+[1]SD7b!G72++[1]SD7e!G72</f>
        <v>0</v>
      </c>
      <c r="H72" s="141">
        <f>[1]SD7a!H72+[1]SD7b!H72++[1]SD7e!H72</f>
        <v>0</v>
      </c>
      <c r="I72" s="140">
        <f>[1]SD7a!I72+[1]SD7b!I72++[1]SD7e!I72</f>
        <v>0</v>
      </c>
      <c r="J72" s="44">
        <f>[1]SD7a!J72+[1]SD7b!J72++[1]SD7e!J72</f>
        <v>0</v>
      </c>
      <c r="K72" s="141">
        <f>[1]SD7a!K72+[1]SD7b!K72++[1]SD7e!K72</f>
        <v>0</v>
      </c>
    </row>
    <row r="73" spans="1:11" ht="5.0999999999999996" customHeight="1" x14ac:dyDescent="0.25">
      <c r="A73" s="109"/>
      <c r="B73" s="91"/>
      <c r="C73" s="44"/>
      <c r="D73" s="44"/>
      <c r="E73" s="47"/>
      <c r="F73" s="46"/>
      <c r="G73" s="44"/>
      <c r="H73" s="45"/>
      <c r="I73" s="46"/>
      <c r="J73" s="44"/>
      <c r="K73" s="47"/>
    </row>
    <row r="74" spans="1:11" ht="13.35" customHeight="1" x14ac:dyDescent="0.25">
      <c r="A74" s="93" t="s">
        <v>106</v>
      </c>
      <c r="B74" s="91"/>
      <c r="C74" s="114">
        <f t="shared" ref="C74:K74" si="10">C75+C98</f>
        <v>0</v>
      </c>
      <c r="D74" s="114">
        <f t="shared" si="10"/>
        <v>0</v>
      </c>
      <c r="E74" s="117">
        <f t="shared" si="10"/>
        <v>0</v>
      </c>
      <c r="F74" s="116">
        <f t="shared" si="10"/>
        <v>0</v>
      </c>
      <c r="G74" s="114">
        <f t="shared" si="10"/>
        <v>0</v>
      </c>
      <c r="H74" s="115">
        <f t="shared" si="10"/>
        <v>0</v>
      </c>
      <c r="I74" s="116">
        <f t="shared" si="10"/>
        <v>0</v>
      </c>
      <c r="J74" s="114">
        <f t="shared" si="10"/>
        <v>0</v>
      </c>
      <c r="K74" s="117">
        <f t="shared" si="10"/>
        <v>0</v>
      </c>
    </row>
    <row r="75" spans="1:11" ht="13.35" customHeight="1" x14ac:dyDescent="0.25">
      <c r="A75" s="142" t="s">
        <v>107</v>
      </c>
      <c r="B75" s="91"/>
      <c r="C75" s="110">
        <f t="shared" ref="C75:K75" si="11">SUM(C76:C97)</f>
        <v>0</v>
      </c>
      <c r="D75" s="110">
        <f t="shared" si="11"/>
        <v>0</v>
      </c>
      <c r="E75" s="143">
        <f t="shared" si="11"/>
        <v>0</v>
      </c>
      <c r="F75" s="144">
        <f t="shared" si="11"/>
        <v>0</v>
      </c>
      <c r="G75" s="110">
        <f t="shared" si="11"/>
        <v>0</v>
      </c>
      <c r="H75" s="145">
        <f t="shared" si="11"/>
        <v>0</v>
      </c>
      <c r="I75" s="144">
        <f t="shared" si="11"/>
        <v>0</v>
      </c>
      <c r="J75" s="110">
        <f t="shared" si="11"/>
        <v>0</v>
      </c>
      <c r="K75" s="145">
        <f t="shared" si="11"/>
        <v>0</v>
      </c>
    </row>
    <row r="76" spans="1:11" ht="13.35" customHeight="1" x14ac:dyDescent="0.25">
      <c r="A76" s="147" t="s">
        <v>108</v>
      </c>
      <c r="B76" s="91"/>
      <c r="C76" s="45">
        <f>[1]SD7a!C76+[1]SD7b!C76++[1]SD7e!C76</f>
        <v>0</v>
      </c>
      <c r="D76" s="44">
        <f>[1]SD7a!D76+[1]SD7b!D76++[1]SD7e!D76</f>
        <v>0</v>
      </c>
      <c r="E76" s="149">
        <f>[1]SD7a!E76+[1]SD7b!E76++[1]SD7e!E76</f>
        <v>0</v>
      </c>
      <c r="F76" s="140">
        <f>[1]SD7a!F76+[1]SD7b!F76++[1]SD7e!F76</f>
        <v>0</v>
      </c>
      <c r="G76" s="44">
        <f>[1]SD7a!G76+[1]SD7b!G76++[1]SD7e!G76</f>
        <v>0</v>
      </c>
      <c r="H76" s="141">
        <f>[1]SD7a!H76+[1]SD7b!H76++[1]SD7e!H76</f>
        <v>0</v>
      </c>
      <c r="I76" s="140">
        <f>[1]SD7a!I76+[1]SD7b!I76++[1]SD7e!I76</f>
        <v>0</v>
      </c>
      <c r="J76" s="44">
        <f>[1]SD7a!J76+[1]SD7b!J76++[1]SD7e!J76</f>
        <v>0</v>
      </c>
      <c r="K76" s="141">
        <f>[1]SD7a!K76+[1]SD7b!K76++[1]SD7e!K76</f>
        <v>0</v>
      </c>
    </row>
    <row r="77" spans="1:11" ht="13.35" customHeight="1" x14ac:dyDescent="0.25">
      <c r="A77" s="147" t="s">
        <v>109</v>
      </c>
      <c r="B77" s="91"/>
      <c r="C77" s="45">
        <f>[1]SD7a!C77+[1]SD7b!C77++[1]SD7e!C77</f>
        <v>0</v>
      </c>
      <c r="D77" s="44">
        <f>[1]SD7a!D77+[1]SD7b!D77++[1]SD7e!D77</f>
        <v>0</v>
      </c>
      <c r="E77" s="149">
        <f>[1]SD7a!E77+[1]SD7b!E77++[1]SD7e!E77</f>
        <v>0</v>
      </c>
      <c r="F77" s="140">
        <f>[1]SD7a!F77+[1]SD7b!F77++[1]SD7e!F77</f>
        <v>0</v>
      </c>
      <c r="G77" s="44">
        <f>[1]SD7a!G77+[1]SD7b!G77++[1]SD7e!G77</f>
        <v>0</v>
      </c>
      <c r="H77" s="141">
        <f>[1]SD7a!H77+[1]SD7b!H77++[1]SD7e!H77</f>
        <v>0</v>
      </c>
      <c r="I77" s="140">
        <f>[1]SD7a!I77+[1]SD7b!I77++[1]SD7e!I77</f>
        <v>0</v>
      </c>
      <c r="J77" s="44">
        <f>[1]SD7a!J77+[1]SD7b!J77++[1]SD7e!J77</f>
        <v>0</v>
      </c>
      <c r="K77" s="141">
        <f>[1]SD7a!K77+[1]SD7b!K77++[1]SD7e!K77</f>
        <v>0</v>
      </c>
    </row>
    <row r="78" spans="1:11" ht="13.35" customHeight="1" x14ac:dyDescent="0.25">
      <c r="A78" s="147" t="s">
        <v>110</v>
      </c>
      <c r="B78" s="91"/>
      <c r="C78" s="45">
        <f>[1]SD7a!C78+[1]SD7b!C78++[1]SD7e!C78</f>
        <v>0</v>
      </c>
      <c r="D78" s="44">
        <f>[1]SD7a!D78+[1]SD7b!D78++[1]SD7e!D78</f>
        <v>0</v>
      </c>
      <c r="E78" s="149">
        <f>[1]SD7a!E78+[1]SD7b!E78++[1]SD7e!E78</f>
        <v>0</v>
      </c>
      <c r="F78" s="140">
        <f>[1]SD7a!F78+[1]SD7b!F78++[1]SD7e!F78</f>
        <v>0</v>
      </c>
      <c r="G78" s="44">
        <f>[1]SD7a!G78+[1]SD7b!G78++[1]SD7e!G78</f>
        <v>0</v>
      </c>
      <c r="H78" s="141">
        <f>[1]SD7a!H78+[1]SD7b!H78++[1]SD7e!H78</f>
        <v>0</v>
      </c>
      <c r="I78" s="140">
        <f>[1]SD7a!I78+[1]SD7b!I78++[1]SD7e!I78</f>
        <v>0</v>
      </c>
      <c r="J78" s="44">
        <f>[1]SD7a!J78+[1]SD7b!J78++[1]SD7e!J78</f>
        <v>0</v>
      </c>
      <c r="K78" s="141">
        <f>[1]SD7a!K78+[1]SD7b!K78++[1]SD7e!K78</f>
        <v>0</v>
      </c>
    </row>
    <row r="79" spans="1:11" ht="13.35" customHeight="1" x14ac:dyDescent="0.25">
      <c r="A79" s="147" t="s">
        <v>111</v>
      </c>
      <c r="B79" s="91"/>
      <c r="C79" s="45">
        <f>[1]SD7a!C79+[1]SD7b!C79++[1]SD7e!C79</f>
        <v>0</v>
      </c>
      <c r="D79" s="44">
        <f>[1]SD7a!D79+[1]SD7b!D79++[1]SD7e!D79</f>
        <v>0</v>
      </c>
      <c r="E79" s="149">
        <f>[1]SD7a!E79+[1]SD7b!E79++[1]SD7e!E79</f>
        <v>0</v>
      </c>
      <c r="F79" s="140">
        <f>[1]SD7a!F79+[1]SD7b!F79++[1]SD7e!F79</f>
        <v>0</v>
      </c>
      <c r="G79" s="44">
        <f>[1]SD7a!G79+[1]SD7b!G79++[1]SD7e!G79</f>
        <v>0</v>
      </c>
      <c r="H79" s="141">
        <f>[1]SD7a!H79+[1]SD7b!H79++[1]SD7e!H79</f>
        <v>0</v>
      </c>
      <c r="I79" s="140">
        <f>[1]SD7a!I79+[1]SD7b!I79++[1]SD7e!I79</f>
        <v>0</v>
      </c>
      <c r="J79" s="44">
        <f>[1]SD7a!J79+[1]SD7b!J79++[1]SD7e!J79</f>
        <v>0</v>
      </c>
      <c r="K79" s="141">
        <f>[1]SD7a!K79+[1]SD7b!K79++[1]SD7e!K79</f>
        <v>0</v>
      </c>
    </row>
    <row r="80" spans="1:11" ht="13.35" customHeight="1" x14ac:dyDescent="0.25">
      <c r="A80" s="147" t="s">
        <v>112</v>
      </c>
      <c r="B80" s="91"/>
      <c r="C80" s="45">
        <f>[1]SD7a!C80+[1]SD7b!C80++[1]SD7e!C80</f>
        <v>0</v>
      </c>
      <c r="D80" s="44">
        <f>[1]SD7a!D80+[1]SD7b!D80++[1]SD7e!D80</f>
        <v>0</v>
      </c>
      <c r="E80" s="149">
        <f>[1]SD7a!E80+[1]SD7b!E80++[1]SD7e!E80</f>
        <v>0</v>
      </c>
      <c r="F80" s="140">
        <f>[1]SD7a!F80+[1]SD7b!F80++[1]SD7e!F80</f>
        <v>0</v>
      </c>
      <c r="G80" s="44">
        <f>[1]SD7a!G80+[1]SD7b!G80++[1]SD7e!G80</f>
        <v>0</v>
      </c>
      <c r="H80" s="141">
        <f>[1]SD7a!H80+[1]SD7b!H80++[1]SD7e!H80</f>
        <v>0</v>
      </c>
      <c r="I80" s="140">
        <f>[1]SD7a!I80+[1]SD7b!I80++[1]SD7e!I80</f>
        <v>0</v>
      </c>
      <c r="J80" s="44">
        <f>[1]SD7a!J80+[1]SD7b!J80++[1]SD7e!J80</f>
        <v>0</v>
      </c>
      <c r="K80" s="141">
        <f>[1]SD7a!K80+[1]SD7b!K80++[1]SD7e!K80</f>
        <v>0</v>
      </c>
    </row>
    <row r="81" spans="1:12" ht="13.35" customHeight="1" x14ac:dyDescent="0.25">
      <c r="A81" s="147" t="s">
        <v>113</v>
      </c>
      <c r="B81" s="91"/>
      <c r="C81" s="45">
        <f>[1]SD7a!C81+[1]SD7b!C81++[1]SD7e!C81</f>
        <v>0</v>
      </c>
      <c r="D81" s="44">
        <f>[1]SD7a!D81+[1]SD7b!D81++[1]SD7e!D81</f>
        <v>0</v>
      </c>
      <c r="E81" s="149">
        <f>[1]SD7a!E81+[1]SD7b!E81++[1]SD7e!E81</f>
        <v>0</v>
      </c>
      <c r="F81" s="140">
        <f>[1]SD7a!F81+[1]SD7b!F81++[1]SD7e!F81</f>
        <v>0</v>
      </c>
      <c r="G81" s="44">
        <f>[1]SD7a!G81+[1]SD7b!G81++[1]SD7e!G81</f>
        <v>0</v>
      </c>
      <c r="H81" s="141">
        <f>[1]SD7a!H81+[1]SD7b!H81++[1]SD7e!H81</f>
        <v>0</v>
      </c>
      <c r="I81" s="140">
        <f>[1]SD7a!I81+[1]SD7b!I81++[1]SD7e!I81</f>
        <v>0</v>
      </c>
      <c r="J81" s="44">
        <f>[1]SD7a!J81+[1]SD7b!J81++[1]SD7e!J81</f>
        <v>0</v>
      </c>
      <c r="K81" s="141">
        <f>[1]SD7a!K81+[1]SD7b!K81++[1]SD7e!K81</f>
        <v>0</v>
      </c>
    </row>
    <row r="82" spans="1:12" ht="13.35" customHeight="1" x14ac:dyDescent="0.25">
      <c r="A82" s="147" t="s">
        <v>114</v>
      </c>
      <c r="B82" s="91"/>
      <c r="C82" s="45">
        <f>[1]SD7a!C82+[1]SD7b!C82++[1]SD7e!C82</f>
        <v>0</v>
      </c>
      <c r="D82" s="44">
        <f>[1]SD7a!D82+[1]SD7b!D82++[1]SD7e!D82</f>
        <v>0</v>
      </c>
      <c r="E82" s="149">
        <f>[1]SD7a!E82+[1]SD7b!E82++[1]SD7e!E82</f>
        <v>0</v>
      </c>
      <c r="F82" s="140">
        <f>[1]SD7a!F82+[1]SD7b!F82++[1]SD7e!F82</f>
        <v>0</v>
      </c>
      <c r="G82" s="44">
        <f>[1]SD7a!G82+[1]SD7b!G82++[1]SD7e!G82</f>
        <v>0</v>
      </c>
      <c r="H82" s="141">
        <f>[1]SD7a!H82+[1]SD7b!H82++[1]SD7e!H82</f>
        <v>0</v>
      </c>
      <c r="I82" s="140">
        <f>[1]SD7a!I82+[1]SD7b!I82++[1]SD7e!I82</f>
        <v>0</v>
      </c>
      <c r="J82" s="44">
        <f>[1]SD7a!J82+[1]SD7b!J82++[1]SD7e!J82</f>
        <v>0</v>
      </c>
      <c r="K82" s="141">
        <f>[1]SD7a!K82+[1]SD7b!K82++[1]SD7e!K82</f>
        <v>0</v>
      </c>
    </row>
    <row r="83" spans="1:12" ht="13.35" customHeight="1" x14ac:dyDescent="0.25">
      <c r="A83" s="147" t="s">
        <v>115</v>
      </c>
      <c r="B83" s="91"/>
      <c r="C83" s="45">
        <f>[1]SD7a!C83+[1]SD7b!C83++[1]SD7e!C83</f>
        <v>0</v>
      </c>
      <c r="D83" s="44">
        <f>[1]SD7a!D83+[1]SD7b!D83++[1]SD7e!D83</f>
        <v>0</v>
      </c>
      <c r="E83" s="149">
        <f>[1]SD7a!E83+[1]SD7b!E83++[1]SD7e!E83</f>
        <v>0</v>
      </c>
      <c r="F83" s="140">
        <f>[1]SD7a!F83+[1]SD7b!F83++[1]SD7e!F83</f>
        <v>0</v>
      </c>
      <c r="G83" s="44">
        <f>[1]SD7a!G83+[1]SD7b!G83++[1]SD7e!G83</f>
        <v>0</v>
      </c>
      <c r="H83" s="141">
        <f>[1]SD7a!H83+[1]SD7b!H83++[1]SD7e!H83</f>
        <v>0</v>
      </c>
      <c r="I83" s="140">
        <f>[1]SD7a!I83+[1]SD7b!I83++[1]SD7e!I83</f>
        <v>0</v>
      </c>
      <c r="J83" s="44">
        <f>[1]SD7a!J83+[1]SD7b!J83++[1]SD7e!J83</f>
        <v>0</v>
      </c>
      <c r="K83" s="141">
        <f>[1]SD7a!K83+[1]SD7b!K83++[1]SD7e!K83</f>
        <v>0</v>
      </c>
    </row>
    <row r="84" spans="1:12" ht="13.35" customHeight="1" x14ac:dyDescent="0.25">
      <c r="A84" s="147" t="s">
        <v>116</v>
      </c>
      <c r="B84" s="91"/>
      <c r="C84" s="45">
        <f>[1]SD7a!C84+[1]SD7b!C84++[1]SD7e!C84</f>
        <v>0</v>
      </c>
      <c r="D84" s="44">
        <f>[1]SD7a!D84+[1]SD7b!D84++[1]SD7e!D84</f>
        <v>0</v>
      </c>
      <c r="E84" s="149">
        <f>[1]SD7a!E84+[1]SD7b!E84++[1]SD7e!E84</f>
        <v>0</v>
      </c>
      <c r="F84" s="140">
        <f>[1]SD7a!F84+[1]SD7b!F84++[1]SD7e!F84</f>
        <v>0</v>
      </c>
      <c r="G84" s="44">
        <f>[1]SD7a!G84+[1]SD7b!G84++[1]SD7e!G84</f>
        <v>0</v>
      </c>
      <c r="H84" s="141">
        <f>[1]SD7a!H84+[1]SD7b!H84++[1]SD7e!H84</f>
        <v>0</v>
      </c>
      <c r="I84" s="140">
        <f>[1]SD7a!I84+[1]SD7b!I84++[1]SD7e!I84</f>
        <v>0</v>
      </c>
      <c r="J84" s="44">
        <f>[1]SD7a!J84+[1]SD7b!J84++[1]SD7e!J84</f>
        <v>0</v>
      </c>
      <c r="K84" s="141">
        <f>[1]SD7a!K84+[1]SD7b!K84++[1]SD7e!K84</f>
        <v>0</v>
      </c>
      <c r="L84" s="45"/>
    </row>
    <row r="85" spans="1:12" ht="13.35" customHeight="1" x14ac:dyDescent="0.25">
      <c r="A85" s="147" t="s">
        <v>117</v>
      </c>
      <c r="B85" s="91"/>
      <c r="C85" s="45">
        <f>[1]SD7a!C85+[1]SD7b!C85++[1]SD7e!C85</f>
        <v>0</v>
      </c>
      <c r="D85" s="44">
        <f>[1]SD7a!D85+[1]SD7b!D85++[1]SD7e!D85</f>
        <v>0</v>
      </c>
      <c r="E85" s="149">
        <f>[1]SD7a!E85+[1]SD7b!E85++[1]SD7e!E85</f>
        <v>0</v>
      </c>
      <c r="F85" s="140">
        <f>[1]SD7a!F85+[1]SD7b!F85++[1]SD7e!F85</f>
        <v>0</v>
      </c>
      <c r="G85" s="44">
        <f>[1]SD7a!G85+[1]SD7b!G85++[1]SD7e!G85</f>
        <v>0</v>
      </c>
      <c r="H85" s="141">
        <f>[1]SD7a!H85+[1]SD7b!H85++[1]SD7e!H85</f>
        <v>0</v>
      </c>
      <c r="I85" s="140">
        <f>[1]SD7a!I85+[1]SD7b!I85++[1]SD7e!I85</f>
        <v>0</v>
      </c>
      <c r="J85" s="44">
        <f>[1]SD7a!J85+[1]SD7b!J85++[1]SD7e!J85</f>
        <v>0</v>
      </c>
      <c r="K85" s="141">
        <f>[1]SD7a!K85+[1]SD7b!K85++[1]SD7e!K85</f>
        <v>0</v>
      </c>
    </row>
    <row r="86" spans="1:12" ht="13.35" customHeight="1" x14ac:dyDescent="0.25">
      <c r="A86" s="147" t="s">
        <v>118</v>
      </c>
      <c r="B86" s="91"/>
      <c r="C86" s="45">
        <f>[1]SD7a!C86+[1]SD7b!C86++[1]SD7e!C86</f>
        <v>0</v>
      </c>
      <c r="D86" s="44">
        <f>[1]SD7a!D86+[1]SD7b!D86++[1]SD7e!D86</f>
        <v>0</v>
      </c>
      <c r="E86" s="149">
        <f>[1]SD7a!E86+[1]SD7b!E86++[1]SD7e!E86</f>
        <v>0</v>
      </c>
      <c r="F86" s="140">
        <f>[1]SD7a!F86+[1]SD7b!F86++[1]SD7e!F86</f>
        <v>0</v>
      </c>
      <c r="G86" s="44">
        <f>[1]SD7a!G86+[1]SD7b!G86++[1]SD7e!G86</f>
        <v>0</v>
      </c>
      <c r="H86" s="141">
        <f>[1]SD7a!H86+[1]SD7b!H86++[1]SD7e!H86</f>
        <v>0</v>
      </c>
      <c r="I86" s="140">
        <f>[1]SD7a!I86+[1]SD7b!I86++[1]SD7e!I86</f>
        <v>0</v>
      </c>
      <c r="J86" s="44">
        <f>[1]SD7a!J86+[1]SD7b!J86++[1]SD7e!J86</f>
        <v>0</v>
      </c>
      <c r="K86" s="141">
        <f>[1]SD7a!K86+[1]SD7b!K86++[1]SD7e!K86</f>
        <v>0</v>
      </c>
    </row>
    <row r="87" spans="1:12" ht="13.35" customHeight="1" x14ac:dyDescent="0.25">
      <c r="A87" s="147" t="s">
        <v>119</v>
      </c>
      <c r="B87" s="91"/>
      <c r="C87" s="45">
        <f>[1]SD7a!C87+[1]SD7b!C87++[1]SD7e!C87</f>
        <v>0</v>
      </c>
      <c r="D87" s="44">
        <f>[1]SD7a!D87+[1]SD7b!D87++[1]SD7e!D87</f>
        <v>0</v>
      </c>
      <c r="E87" s="149">
        <f>[1]SD7a!E87+[1]SD7b!E87++[1]SD7e!E87</f>
        <v>0</v>
      </c>
      <c r="F87" s="140">
        <f>[1]SD7a!F87+[1]SD7b!F87++[1]SD7e!F87</f>
        <v>0</v>
      </c>
      <c r="G87" s="44">
        <f>[1]SD7a!G87+[1]SD7b!G87++[1]SD7e!G87</f>
        <v>0</v>
      </c>
      <c r="H87" s="141">
        <f>[1]SD7a!H87+[1]SD7b!H87++[1]SD7e!H87</f>
        <v>0</v>
      </c>
      <c r="I87" s="140">
        <f>[1]SD7a!I87+[1]SD7b!I87++[1]SD7e!I87</f>
        <v>0</v>
      </c>
      <c r="J87" s="44">
        <f>[1]SD7a!J87+[1]SD7b!J87++[1]SD7e!J87</f>
        <v>0</v>
      </c>
      <c r="K87" s="141">
        <f>[1]SD7a!K87+[1]SD7b!K87++[1]SD7e!K87</f>
        <v>0</v>
      </c>
    </row>
    <row r="88" spans="1:12" ht="13.35" customHeight="1" x14ac:dyDescent="0.25">
      <c r="A88" s="147" t="s">
        <v>120</v>
      </c>
      <c r="B88" s="91"/>
      <c r="C88" s="45">
        <f>[1]SD7a!C88+[1]SD7b!C88++[1]SD7e!C88</f>
        <v>0</v>
      </c>
      <c r="D88" s="44">
        <f>[1]SD7a!D88+[1]SD7b!D88++[1]SD7e!D88</f>
        <v>0</v>
      </c>
      <c r="E88" s="149">
        <f>[1]SD7a!E88+[1]SD7b!E88++[1]SD7e!E88</f>
        <v>0</v>
      </c>
      <c r="F88" s="140">
        <f>[1]SD7a!F88+[1]SD7b!F88++[1]SD7e!F88</f>
        <v>0</v>
      </c>
      <c r="G88" s="44">
        <f>[1]SD7a!G88+[1]SD7b!G88++[1]SD7e!G88</f>
        <v>0</v>
      </c>
      <c r="H88" s="141">
        <f>[1]SD7a!H88+[1]SD7b!H88++[1]SD7e!H88</f>
        <v>0</v>
      </c>
      <c r="I88" s="140">
        <f>[1]SD7a!I88+[1]SD7b!I88++[1]SD7e!I88</f>
        <v>0</v>
      </c>
      <c r="J88" s="44">
        <f>[1]SD7a!J88+[1]SD7b!J88++[1]SD7e!J88</f>
        <v>0</v>
      </c>
      <c r="K88" s="141">
        <f>[1]SD7a!K88+[1]SD7b!K88++[1]SD7e!K88</f>
        <v>0</v>
      </c>
    </row>
    <row r="89" spans="1:12" ht="13.35" customHeight="1" x14ac:dyDescent="0.25">
      <c r="A89" s="147" t="s">
        <v>121</v>
      </c>
      <c r="B89" s="91"/>
      <c r="C89" s="45">
        <f>[1]SD7a!C89+[1]SD7b!C89++[1]SD7e!C89</f>
        <v>0</v>
      </c>
      <c r="D89" s="44">
        <f>[1]SD7a!D89+[1]SD7b!D89++[1]SD7e!D89</f>
        <v>0</v>
      </c>
      <c r="E89" s="149">
        <f>[1]SD7a!E89+[1]SD7b!E89++[1]SD7e!E89</f>
        <v>0</v>
      </c>
      <c r="F89" s="140">
        <f>[1]SD7a!F89+[1]SD7b!F89++[1]SD7e!F89</f>
        <v>0</v>
      </c>
      <c r="G89" s="44">
        <f>[1]SD7a!G89+[1]SD7b!G89++[1]SD7e!G89</f>
        <v>0</v>
      </c>
      <c r="H89" s="141">
        <f>[1]SD7a!H89+[1]SD7b!H89++[1]SD7e!H89</f>
        <v>0</v>
      </c>
      <c r="I89" s="140">
        <f>[1]SD7a!I89+[1]SD7b!I89++[1]SD7e!I89</f>
        <v>0</v>
      </c>
      <c r="J89" s="44">
        <f>[1]SD7a!J89+[1]SD7b!J89++[1]SD7e!J89</f>
        <v>0</v>
      </c>
      <c r="K89" s="141">
        <f>[1]SD7a!K89+[1]SD7b!K89++[1]SD7e!K89</f>
        <v>0</v>
      </c>
    </row>
    <row r="90" spans="1:12" ht="13.35" customHeight="1" x14ac:dyDescent="0.25">
      <c r="A90" s="147" t="s">
        <v>122</v>
      </c>
      <c r="B90" s="91"/>
      <c r="C90" s="45">
        <f>[1]SD7a!C90+[1]SD7b!C90++[1]SD7e!C90</f>
        <v>0</v>
      </c>
      <c r="D90" s="44">
        <f>[1]SD7a!D90+[1]SD7b!D90++[1]SD7e!D90</f>
        <v>0</v>
      </c>
      <c r="E90" s="149">
        <f>[1]SD7a!E90+[1]SD7b!E90++[1]SD7e!E90</f>
        <v>0</v>
      </c>
      <c r="F90" s="140">
        <f>[1]SD7a!F90+[1]SD7b!F90++[1]SD7e!F90</f>
        <v>0</v>
      </c>
      <c r="G90" s="44">
        <f>[1]SD7a!G90+[1]SD7b!G90++[1]SD7e!G90</f>
        <v>0</v>
      </c>
      <c r="H90" s="141">
        <f>[1]SD7a!H90+[1]SD7b!H90++[1]SD7e!H90</f>
        <v>0</v>
      </c>
      <c r="I90" s="140">
        <f>[1]SD7a!I90+[1]SD7b!I90++[1]SD7e!I90</f>
        <v>0</v>
      </c>
      <c r="J90" s="44">
        <f>[1]SD7a!J90+[1]SD7b!J90++[1]SD7e!J90</f>
        <v>0</v>
      </c>
      <c r="K90" s="141">
        <f>[1]SD7a!K90+[1]SD7b!K90++[1]SD7e!K90</f>
        <v>0</v>
      </c>
    </row>
    <row r="91" spans="1:12" ht="13.35" customHeight="1" x14ac:dyDescent="0.25">
      <c r="A91" s="147" t="s">
        <v>123</v>
      </c>
      <c r="B91" s="91"/>
      <c r="C91" s="45">
        <f>[1]SD7a!C91+[1]SD7b!C91++[1]SD7e!C91</f>
        <v>0</v>
      </c>
      <c r="D91" s="44">
        <f>[1]SD7a!D91+[1]SD7b!D91++[1]SD7e!D91</f>
        <v>0</v>
      </c>
      <c r="E91" s="149">
        <f>[1]SD7a!E91+[1]SD7b!E91++[1]SD7e!E91</f>
        <v>0</v>
      </c>
      <c r="F91" s="140">
        <f>[1]SD7a!F91+[1]SD7b!F91++[1]SD7e!F91</f>
        <v>0</v>
      </c>
      <c r="G91" s="44">
        <f>[1]SD7a!G91+[1]SD7b!G91++[1]SD7e!G91</f>
        <v>0</v>
      </c>
      <c r="H91" s="141">
        <f>[1]SD7a!H91+[1]SD7b!H91++[1]SD7e!H91</f>
        <v>0</v>
      </c>
      <c r="I91" s="140">
        <f>[1]SD7a!I91+[1]SD7b!I91++[1]SD7e!I91</f>
        <v>0</v>
      </c>
      <c r="J91" s="44">
        <f>[1]SD7a!J91+[1]SD7b!J91++[1]SD7e!J91</f>
        <v>0</v>
      </c>
      <c r="K91" s="141">
        <f>[1]SD7a!K91+[1]SD7b!K91++[1]SD7e!K91</f>
        <v>0</v>
      </c>
    </row>
    <row r="92" spans="1:12" ht="13.35" customHeight="1" x14ac:dyDescent="0.25">
      <c r="A92" s="147" t="s">
        <v>124</v>
      </c>
      <c r="B92" s="91"/>
      <c r="C92" s="45">
        <f>[1]SD7a!C92+[1]SD7b!C92++[1]SD7e!C92</f>
        <v>0</v>
      </c>
      <c r="D92" s="44">
        <f>[1]SD7a!D92+[1]SD7b!D92++[1]SD7e!D92</f>
        <v>0</v>
      </c>
      <c r="E92" s="149">
        <f>[1]SD7a!E92+[1]SD7b!E92++[1]SD7e!E92</f>
        <v>0</v>
      </c>
      <c r="F92" s="140">
        <f>[1]SD7a!F92+[1]SD7b!F92++[1]SD7e!F92</f>
        <v>0</v>
      </c>
      <c r="G92" s="44">
        <f>[1]SD7a!G92+[1]SD7b!G92++[1]SD7e!G92</f>
        <v>0</v>
      </c>
      <c r="H92" s="141">
        <f>[1]SD7a!H92+[1]SD7b!H92++[1]SD7e!H92</f>
        <v>0</v>
      </c>
      <c r="I92" s="140">
        <f>[1]SD7a!I92+[1]SD7b!I92++[1]SD7e!I92</f>
        <v>0</v>
      </c>
      <c r="J92" s="44">
        <f>[1]SD7a!J92+[1]SD7b!J92++[1]SD7e!J92</f>
        <v>0</v>
      </c>
      <c r="K92" s="141">
        <f>[1]SD7a!K92+[1]SD7b!K92++[1]SD7e!K92</f>
        <v>0</v>
      </c>
    </row>
    <row r="93" spans="1:12" ht="13.35" customHeight="1" x14ac:dyDescent="0.25">
      <c r="A93" s="147" t="s">
        <v>125</v>
      </c>
      <c r="B93" s="91"/>
      <c r="C93" s="45">
        <f>[1]SD7a!C93+[1]SD7b!C93++[1]SD7e!C93</f>
        <v>0</v>
      </c>
      <c r="D93" s="44">
        <f>[1]SD7a!D93+[1]SD7b!D93++[1]SD7e!D93</f>
        <v>0</v>
      </c>
      <c r="E93" s="149">
        <f>[1]SD7a!E93+[1]SD7b!E93++[1]SD7e!E93</f>
        <v>0</v>
      </c>
      <c r="F93" s="140">
        <f>[1]SD7a!F93+[1]SD7b!F93++[1]SD7e!F93</f>
        <v>0</v>
      </c>
      <c r="G93" s="44">
        <f>[1]SD7a!G93+[1]SD7b!G93++[1]SD7e!G93</f>
        <v>0</v>
      </c>
      <c r="H93" s="141">
        <f>[1]SD7a!H93+[1]SD7b!H93++[1]SD7e!H93</f>
        <v>0</v>
      </c>
      <c r="I93" s="140">
        <f>[1]SD7a!I93+[1]SD7b!I93++[1]SD7e!I93</f>
        <v>0</v>
      </c>
      <c r="J93" s="44">
        <f>[1]SD7a!J93+[1]SD7b!J93++[1]SD7e!J93</f>
        <v>0</v>
      </c>
      <c r="K93" s="141">
        <f>[1]SD7a!K93+[1]SD7b!K93++[1]SD7e!K93</f>
        <v>0</v>
      </c>
    </row>
    <row r="94" spans="1:12" ht="13.35" customHeight="1" x14ac:dyDescent="0.25">
      <c r="A94" s="147" t="s">
        <v>126</v>
      </c>
      <c r="B94" s="91"/>
      <c r="C94" s="45">
        <f>[1]SD7a!C94+[1]SD7b!C94++[1]SD7e!C94</f>
        <v>0</v>
      </c>
      <c r="D94" s="44">
        <f>[1]SD7a!D94+[1]SD7b!D94++[1]SD7e!D94</f>
        <v>0</v>
      </c>
      <c r="E94" s="149">
        <f>[1]SD7a!E94+[1]SD7b!E94++[1]SD7e!E94</f>
        <v>0</v>
      </c>
      <c r="F94" s="140">
        <f>[1]SD7a!F94+[1]SD7b!F94++[1]SD7e!F94</f>
        <v>0</v>
      </c>
      <c r="G94" s="44">
        <f>[1]SD7a!G94+[1]SD7b!G94++[1]SD7e!G94</f>
        <v>0</v>
      </c>
      <c r="H94" s="141">
        <f>[1]SD7a!H94+[1]SD7b!H94++[1]SD7e!H94</f>
        <v>0</v>
      </c>
      <c r="I94" s="140">
        <f>[1]SD7a!I94+[1]SD7b!I94++[1]SD7e!I94</f>
        <v>0</v>
      </c>
      <c r="J94" s="44">
        <f>[1]SD7a!J94+[1]SD7b!J94++[1]SD7e!J94</f>
        <v>0</v>
      </c>
      <c r="K94" s="141">
        <f>[1]SD7a!K94+[1]SD7b!K94++[1]SD7e!K94</f>
        <v>0</v>
      </c>
    </row>
    <row r="95" spans="1:12" ht="13.35" customHeight="1" x14ac:dyDescent="0.25">
      <c r="A95" s="147" t="s">
        <v>127</v>
      </c>
      <c r="B95" s="91"/>
      <c r="C95" s="45">
        <f>[1]SD7a!C95+[1]SD7b!C95++[1]SD7e!C95</f>
        <v>0</v>
      </c>
      <c r="D95" s="44">
        <f>[1]SD7a!D95+[1]SD7b!D95++[1]SD7e!D95</f>
        <v>0</v>
      </c>
      <c r="E95" s="149">
        <f>[1]SD7a!E95+[1]SD7b!E95++[1]SD7e!E95</f>
        <v>0</v>
      </c>
      <c r="F95" s="140">
        <f>[1]SD7a!F95+[1]SD7b!F95++[1]SD7e!F95</f>
        <v>0</v>
      </c>
      <c r="G95" s="44">
        <f>[1]SD7a!G95+[1]SD7b!G95++[1]SD7e!G95</f>
        <v>0</v>
      </c>
      <c r="H95" s="141">
        <f>[1]SD7a!H95+[1]SD7b!H95++[1]SD7e!H95</f>
        <v>0</v>
      </c>
      <c r="I95" s="140">
        <f>[1]SD7a!I95+[1]SD7b!I95++[1]SD7e!I95</f>
        <v>0</v>
      </c>
      <c r="J95" s="44">
        <f>[1]SD7a!J95+[1]SD7b!J95++[1]SD7e!J95</f>
        <v>0</v>
      </c>
      <c r="K95" s="141">
        <f>[1]SD7a!K95+[1]SD7b!K95++[1]SD7e!K95</f>
        <v>0</v>
      </c>
    </row>
    <row r="96" spans="1:12" ht="13.35" customHeight="1" x14ac:dyDescent="0.25">
      <c r="A96" s="147" t="s">
        <v>128</v>
      </c>
      <c r="B96" s="91"/>
      <c r="C96" s="45">
        <f>[1]SD7a!C96+[1]SD7b!C96++[1]SD7e!C96</f>
        <v>0</v>
      </c>
      <c r="D96" s="44">
        <f>[1]SD7a!D96+[1]SD7b!D96++[1]SD7e!D96</f>
        <v>0</v>
      </c>
      <c r="E96" s="149">
        <f>[1]SD7a!E96+[1]SD7b!E96++[1]SD7e!E96</f>
        <v>0</v>
      </c>
      <c r="F96" s="140">
        <f>[1]SD7a!F96+[1]SD7b!F96++[1]SD7e!F96</f>
        <v>0</v>
      </c>
      <c r="G96" s="44">
        <f>[1]SD7a!G96+[1]SD7b!G96++[1]SD7e!G96</f>
        <v>0</v>
      </c>
      <c r="H96" s="141">
        <f>[1]SD7a!H96+[1]SD7b!H96++[1]SD7e!H96</f>
        <v>0</v>
      </c>
      <c r="I96" s="140">
        <f>[1]SD7a!I96+[1]SD7b!I96++[1]SD7e!I96</f>
        <v>0</v>
      </c>
      <c r="J96" s="44">
        <f>[1]SD7a!J96+[1]SD7b!J96++[1]SD7e!J96</f>
        <v>0</v>
      </c>
      <c r="K96" s="141">
        <f>[1]SD7a!K96+[1]SD7b!K96++[1]SD7e!K96</f>
        <v>0</v>
      </c>
    </row>
    <row r="97" spans="1:11" ht="13.35" customHeight="1" x14ac:dyDescent="0.25">
      <c r="A97" s="147" t="s">
        <v>56</v>
      </c>
      <c r="B97" s="91"/>
      <c r="C97" s="45">
        <f>[1]SD7a!C97+[1]SD7b!C97++[1]SD7e!C97</f>
        <v>0</v>
      </c>
      <c r="D97" s="44">
        <f>[1]SD7a!D97+[1]SD7b!D97++[1]SD7e!D97</f>
        <v>0</v>
      </c>
      <c r="E97" s="149">
        <f>[1]SD7a!E97+[1]SD7b!E97++[1]SD7e!E97</f>
        <v>0</v>
      </c>
      <c r="F97" s="140">
        <f>[1]SD7a!F97+[1]SD7b!F97++[1]SD7e!F97</f>
        <v>0</v>
      </c>
      <c r="G97" s="44">
        <f>[1]SD7a!G97+[1]SD7b!G97++[1]SD7e!G97</f>
        <v>0</v>
      </c>
      <c r="H97" s="141">
        <f>[1]SD7a!H97+[1]SD7b!H97++[1]SD7e!H97</f>
        <v>0</v>
      </c>
      <c r="I97" s="140">
        <f>[1]SD7a!I97+[1]SD7b!I97++[1]SD7e!I97</f>
        <v>0</v>
      </c>
      <c r="J97" s="44">
        <f>[1]SD7a!J97+[1]SD7b!J97++[1]SD7e!J97</f>
        <v>0</v>
      </c>
      <c r="K97" s="141">
        <f>[1]SD7a!K97+[1]SD7b!K97++[1]SD7e!K97</f>
        <v>0</v>
      </c>
    </row>
    <row r="98" spans="1:11" ht="13.35" customHeight="1" x14ac:dyDescent="0.25">
      <c r="A98" s="142" t="s">
        <v>129</v>
      </c>
      <c r="B98" s="91"/>
      <c r="C98" s="44">
        <f t="shared" ref="C98:K98" si="12">SUM(C99:C101)</f>
        <v>0</v>
      </c>
      <c r="D98" s="44">
        <f t="shared" si="12"/>
        <v>0</v>
      </c>
      <c r="E98" s="44">
        <f t="shared" si="12"/>
        <v>0</v>
      </c>
      <c r="F98" s="140">
        <f t="shared" si="12"/>
        <v>0</v>
      </c>
      <c r="G98" s="44">
        <f t="shared" si="12"/>
        <v>0</v>
      </c>
      <c r="H98" s="141">
        <f t="shared" si="12"/>
        <v>0</v>
      </c>
      <c r="I98" s="150">
        <f t="shared" si="12"/>
        <v>0</v>
      </c>
      <c r="J98" s="44">
        <f t="shared" si="12"/>
        <v>0</v>
      </c>
      <c r="K98" s="141">
        <f t="shared" si="12"/>
        <v>0</v>
      </c>
    </row>
    <row r="99" spans="1:11" ht="13.35" customHeight="1" x14ac:dyDescent="0.25">
      <c r="A99" s="147" t="s">
        <v>130</v>
      </c>
      <c r="B99" s="91"/>
      <c r="C99" s="45">
        <f>[1]SD7a!C99+[1]SD7b!C99++[1]SD7e!C99</f>
        <v>0</v>
      </c>
      <c r="D99" s="44">
        <f>[1]SD7a!D99+[1]SD7b!D99++[1]SD7e!D99</f>
        <v>0</v>
      </c>
      <c r="E99" s="149">
        <f>[1]SD7a!E99+[1]SD7b!E99++[1]SD7e!E99</f>
        <v>0</v>
      </c>
      <c r="F99" s="140">
        <f>[1]SD7a!F99+[1]SD7b!F99++[1]SD7e!F99</f>
        <v>0</v>
      </c>
      <c r="G99" s="44">
        <f>[1]SD7a!G99+[1]SD7b!G99++[1]SD7e!G99</f>
        <v>0</v>
      </c>
      <c r="H99" s="141">
        <f>[1]SD7a!H99+[1]SD7b!H99++[1]SD7e!H99</f>
        <v>0</v>
      </c>
      <c r="I99" s="140">
        <f>[1]SD7a!I99+[1]SD7b!I99++[1]SD7e!I99</f>
        <v>0</v>
      </c>
      <c r="J99" s="44">
        <f>[1]SD7a!J99+[1]SD7b!J99++[1]SD7e!J99</f>
        <v>0</v>
      </c>
      <c r="K99" s="141">
        <f>[1]SD7a!K99+[1]SD7b!K99++[1]SD7e!K99</f>
        <v>0</v>
      </c>
    </row>
    <row r="100" spans="1:11" ht="13.35" customHeight="1" x14ac:dyDescent="0.25">
      <c r="A100" s="147" t="s">
        <v>131</v>
      </c>
      <c r="B100" s="91"/>
      <c r="C100" s="45">
        <f>[1]SD7a!C100+[1]SD7b!C100++[1]SD7e!C100</f>
        <v>0</v>
      </c>
      <c r="D100" s="44">
        <f>[1]SD7a!D100+[1]SD7b!D100++[1]SD7e!D100</f>
        <v>0</v>
      </c>
      <c r="E100" s="149">
        <f>[1]SD7a!E100+[1]SD7b!E100++[1]SD7e!E100</f>
        <v>0</v>
      </c>
      <c r="F100" s="140">
        <f>[1]SD7a!F100+[1]SD7b!F100++[1]SD7e!F100</f>
        <v>0</v>
      </c>
      <c r="G100" s="44">
        <f>[1]SD7a!G100+[1]SD7b!G100++[1]SD7e!G100</f>
        <v>0</v>
      </c>
      <c r="H100" s="141">
        <f>[1]SD7a!H100+[1]SD7b!H100++[1]SD7e!H100</f>
        <v>0</v>
      </c>
      <c r="I100" s="140">
        <f>[1]SD7a!I100+[1]SD7b!I100++[1]SD7e!I100</f>
        <v>0</v>
      </c>
      <c r="J100" s="44">
        <f>[1]SD7a!J100+[1]SD7b!J100++[1]SD7e!J100</f>
        <v>0</v>
      </c>
      <c r="K100" s="141">
        <f>[1]SD7a!K100+[1]SD7b!K100++[1]SD7e!K100</f>
        <v>0</v>
      </c>
    </row>
    <row r="101" spans="1:11" ht="13.35" customHeight="1" x14ac:dyDescent="0.25">
      <c r="A101" s="147" t="s">
        <v>56</v>
      </c>
      <c r="B101" s="91"/>
      <c r="C101" s="45">
        <f>[1]SD7a!C101+[1]SD7b!C101++[1]SD7e!C101</f>
        <v>0</v>
      </c>
      <c r="D101" s="44">
        <f>[1]SD7a!D101+[1]SD7b!D101++[1]SD7e!D101</f>
        <v>0</v>
      </c>
      <c r="E101" s="149">
        <f>[1]SD7a!E101+[1]SD7b!E101++[1]SD7e!E101</f>
        <v>0</v>
      </c>
      <c r="F101" s="140">
        <f>[1]SD7a!F101+[1]SD7b!F101++[1]SD7e!F101</f>
        <v>0</v>
      </c>
      <c r="G101" s="44">
        <f>[1]SD7a!G101+[1]SD7b!G101++[1]SD7e!G101</f>
        <v>0</v>
      </c>
      <c r="H101" s="141">
        <f>[1]SD7a!H101+[1]SD7b!H101++[1]SD7e!H101</f>
        <v>0</v>
      </c>
      <c r="I101" s="140">
        <f>[1]SD7a!I101+[1]SD7b!I101++[1]SD7e!I101</f>
        <v>0</v>
      </c>
      <c r="J101" s="44">
        <f>[1]SD7a!J101+[1]SD7b!J101++[1]SD7e!J101</f>
        <v>0</v>
      </c>
      <c r="K101" s="141">
        <f>[1]SD7a!K101+[1]SD7b!K101++[1]SD7e!K101</f>
        <v>0</v>
      </c>
    </row>
    <row r="102" spans="1:11" ht="5.0999999999999996" customHeight="1" x14ac:dyDescent="0.25">
      <c r="A102" s="109"/>
      <c r="B102" s="91"/>
      <c r="C102" s="44"/>
      <c r="D102" s="44"/>
      <c r="E102" s="47"/>
      <c r="F102" s="46"/>
      <c r="G102" s="44"/>
      <c r="H102" s="45"/>
      <c r="I102" s="46"/>
      <c r="J102" s="44"/>
      <c r="K102" s="47"/>
    </row>
    <row r="103" spans="1:11" ht="13.35" customHeight="1" x14ac:dyDescent="0.25">
      <c r="A103" s="93" t="s">
        <v>132</v>
      </c>
      <c r="B103" s="91"/>
      <c r="C103" s="480">
        <f t="shared" ref="C103:K103" si="13">SUM(C104:C108)</f>
        <v>0</v>
      </c>
      <c r="D103" s="480">
        <f t="shared" si="13"/>
        <v>0</v>
      </c>
      <c r="E103" s="479">
        <f t="shared" si="13"/>
        <v>0</v>
      </c>
      <c r="F103" s="481">
        <f t="shared" si="13"/>
        <v>0</v>
      </c>
      <c r="G103" s="480">
        <f t="shared" si="13"/>
        <v>0</v>
      </c>
      <c r="H103" s="482">
        <f t="shared" si="13"/>
        <v>0</v>
      </c>
      <c r="I103" s="481">
        <f t="shared" si="13"/>
        <v>0</v>
      </c>
      <c r="J103" s="480">
        <f t="shared" si="13"/>
        <v>0</v>
      </c>
      <c r="K103" s="479">
        <f t="shared" si="13"/>
        <v>0</v>
      </c>
    </row>
    <row r="104" spans="1:11" ht="13.35" customHeight="1" x14ac:dyDescent="0.25">
      <c r="A104" s="142" t="s">
        <v>133</v>
      </c>
      <c r="B104" s="91"/>
      <c r="C104" s="45">
        <f>[1]SD7a!C104+[1]SD7b!C104++[1]SD7e!C104</f>
        <v>0</v>
      </c>
      <c r="D104" s="44">
        <f>[1]SD7a!D104+[1]SD7b!D104++[1]SD7e!D104</f>
        <v>0</v>
      </c>
      <c r="E104" s="149">
        <f>[1]SD7a!E104+[1]SD7b!E104++[1]SD7e!E104</f>
        <v>0</v>
      </c>
      <c r="F104" s="140">
        <f>[1]SD7a!F104+[1]SD7b!F104++[1]SD7e!F104</f>
        <v>0</v>
      </c>
      <c r="G104" s="44">
        <f>[1]SD7a!G104+[1]SD7b!G104++[1]SD7e!G104</f>
        <v>0</v>
      </c>
      <c r="H104" s="141">
        <f>[1]SD7a!H104+[1]SD7b!H104++[1]SD7e!H104</f>
        <v>0</v>
      </c>
      <c r="I104" s="140">
        <f>[1]SD7a!I104+[1]SD7b!I104++[1]SD7e!I104</f>
        <v>0</v>
      </c>
      <c r="J104" s="44">
        <f>[1]SD7a!J104+[1]SD7b!J104++[1]SD7e!J104</f>
        <v>0</v>
      </c>
      <c r="K104" s="141">
        <f>[1]SD7a!K104+[1]SD7b!K104++[1]SD7e!K104</f>
        <v>0</v>
      </c>
    </row>
    <row r="105" spans="1:11" ht="13.35" customHeight="1" x14ac:dyDescent="0.25">
      <c r="A105" s="142" t="s">
        <v>134</v>
      </c>
      <c r="B105" s="91"/>
      <c r="C105" s="45">
        <f>[1]SD7a!C105+[1]SD7b!C105++[1]SD7e!C105</f>
        <v>0</v>
      </c>
      <c r="D105" s="44">
        <f>[1]SD7a!D105+[1]SD7b!D105++[1]SD7e!D105</f>
        <v>0</v>
      </c>
      <c r="E105" s="149">
        <f>[1]SD7a!E105+[1]SD7b!E105++[1]SD7e!E105</f>
        <v>0</v>
      </c>
      <c r="F105" s="140">
        <f>[1]SD7a!F105+[1]SD7b!F105++[1]SD7e!F105</f>
        <v>0</v>
      </c>
      <c r="G105" s="44">
        <f>[1]SD7a!G105+[1]SD7b!G105++[1]SD7e!G105</f>
        <v>0</v>
      </c>
      <c r="H105" s="141">
        <f>[1]SD7a!H105+[1]SD7b!H105++[1]SD7e!H105</f>
        <v>0</v>
      </c>
      <c r="I105" s="140">
        <f>[1]SD7a!I105+[1]SD7b!I105++[1]SD7e!I105</f>
        <v>0</v>
      </c>
      <c r="J105" s="44">
        <f>[1]SD7a!J105+[1]SD7b!J105++[1]SD7e!J105</f>
        <v>0</v>
      </c>
      <c r="K105" s="141">
        <f>[1]SD7a!K105+[1]SD7b!K105++[1]SD7e!K105</f>
        <v>0</v>
      </c>
    </row>
    <row r="106" spans="1:11" ht="13.35" customHeight="1" x14ac:dyDescent="0.25">
      <c r="A106" s="142" t="s">
        <v>135</v>
      </c>
      <c r="B106" s="91"/>
      <c r="C106" s="45">
        <f>[1]SD7a!C106+[1]SD7b!C106++[1]SD7e!C106</f>
        <v>0</v>
      </c>
      <c r="D106" s="44">
        <f>[1]SD7a!D106+[1]SD7b!D106++[1]SD7e!D106</f>
        <v>0</v>
      </c>
      <c r="E106" s="149">
        <f>[1]SD7a!E106+[1]SD7b!E106++[1]SD7e!E106</f>
        <v>0</v>
      </c>
      <c r="F106" s="140">
        <f>[1]SD7a!F106+[1]SD7b!F106++[1]SD7e!F106</f>
        <v>0</v>
      </c>
      <c r="G106" s="44">
        <f>[1]SD7a!G106+[1]SD7b!G106++[1]SD7e!G106</f>
        <v>0</v>
      </c>
      <c r="H106" s="141">
        <f>[1]SD7a!H106+[1]SD7b!H106++[1]SD7e!H106</f>
        <v>0</v>
      </c>
      <c r="I106" s="140">
        <f>[1]SD7a!I106+[1]SD7b!I106++[1]SD7e!I106</f>
        <v>0</v>
      </c>
      <c r="J106" s="44">
        <f>[1]SD7a!J106+[1]SD7b!J106++[1]SD7e!J106</f>
        <v>0</v>
      </c>
      <c r="K106" s="141">
        <f>[1]SD7a!K106+[1]SD7b!K106++[1]SD7e!K106</f>
        <v>0</v>
      </c>
    </row>
    <row r="107" spans="1:11" ht="13.35" customHeight="1" x14ac:dyDescent="0.25">
      <c r="A107" s="142" t="s">
        <v>136</v>
      </c>
      <c r="B107" s="91"/>
      <c r="C107" s="45">
        <f>[1]SD7a!C107+[1]SD7b!C107++[1]SD7e!C107</f>
        <v>0</v>
      </c>
      <c r="D107" s="44">
        <f>[1]SD7a!D107+[1]SD7b!D107++[1]SD7e!D107</f>
        <v>0</v>
      </c>
      <c r="E107" s="149">
        <f>[1]SD7a!E107+[1]SD7b!E107++[1]SD7e!E107</f>
        <v>0</v>
      </c>
      <c r="F107" s="140">
        <f>[1]SD7a!F107+[1]SD7b!F107++[1]SD7e!F107</f>
        <v>0</v>
      </c>
      <c r="G107" s="44">
        <f>[1]SD7a!G107+[1]SD7b!G107++[1]SD7e!G107</f>
        <v>0</v>
      </c>
      <c r="H107" s="141">
        <f>[1]SD7a!H107+[1]SD7b!H107++[1]SD7e!H107</f>
        <v>0</v>
      </c>
      <c r="I107" s="140">
        <f>[1]SD7a!I107+[1]SD7b!I107++[1]SD7e!I107</f>
        <v>0</v>
      </c>
      <c r="J107" s="44">
        <f>[1]SD7a!J107+[1]SD7b!J107++[1]SD7e!J107</f>
        <v>0</v>
      </c>
      <c r="K107" s="141">
        <f>[1]SD7a!K107+[1]SD7b!K107++[1]SD7e!K107</f>
        <v>0</v>
      </c>
    </row>
    <row r="108" spans="1:11" ht="13.35" customHeight="1" x14ac:dyDescent="0.25">
      <c r="A108" s="142" t="s">
        <v>137</v>
      </c>
      <c r="B108" s="91"/>
      <c r="C108" s="45">
        <f>[1]SD7a!C108+[1]SD7b!C108++[1]SD7e!C108</f>
        <v>0</v>
      </c>
      <c r="D108" s="44">
        <f>[1]SD7a!D108+[1]SD7b!D108++[1]SD7e!D108</f>
        <v>0</v>
      </c>
      <c r="E108" s="149">
        <f>[1]SD7a!E108+[1]SD7b!E108++[1]SD7e!E108</f>
        <v>0</v>
      </c>
      <c r="F108" s="140">
        <f>[1]SD7a!F108+[1]SD7b!F108++[1]SD7e!F108</f>
        <v>0</v>
      </c>
      <c r="G108" s="44">
        <f>[1]SD7a!G108+[1]SD7b!G108++[1]SD7e!G108</f>
        <v>0</v>
      </c>
      <c r="H108" s="141">
        <f>[1]SD7a!H108+[1]SD7b!H108++[1]SD7e!H108</f>
        <v>0</v>
      </c>
      <c r="I108" s="140">
        <f>[1]SD7a!I108+[1]SD7b!I108++[1]SD7e!I108</f>
        <v>0</v>
      </c>
      <c r="J108" s="44">
        <f>[1]SD7a!J108+[1]SD7b!J108++[1]SD7e!J108</f>
        <v>0</v>
      </c>
      <c r="K108" s="141">
        <f>[1]SD7a!K108+[1]SD7b!K108++[1]SD7e!K108</f>
        <v>0</v>
      </c>
    </row>
    <row r="109" spans="1:11" ht="5.0999999999999996" customHeight="1" x14ac:dyDescent="0.25">
      <c r="A109" s="109"/>
      <c r="B109" s="91"/>
      <c r="C109" s="44"/>
      <c r="D109" s="44"/>
      <c r="E109" s="47"/>
      <c r="F109" s="46"/>
      <c r="G109" s="44"/>
      <c r="H109" s="45"/>
      <c r="I109" s="46"/>
      <c r="J109" s="44"/>
      <c r="K109" s="47"/>
    </row>
    <row r="110" spans="1:11" ht="13.35" customHeight="1" x14ac:dyDescent="0.25">
      <c r="A110" s="93" t="s">
        <v>138</v>
      </c>
      <c r="B110" s="91"/>
      <c r="C110" s="114">
        <f t="shared" ref="C110:K110" si="14">+C111+C114</f>
        <v>0</v>
      </c>
      <c r="D110" s="114">
        <f t="shared" si="14"/>
        <v>0</v>
      </c>
      <c r="E110" s="587">
        <f>SUM(E111:E116)</f>
        <v>0</v>
      </c>
      <c r="F110" s="116">
        <f t="shared" si="14"/>
        <v>0</v>
      </c>
      <c r="G110" s="114">
        <f t="shared" si="14"/>
        <v>0</v>
      </c>
      <c r="H110" s="115">
        <f t="shared" si="14"/>
        <v>0</v>
      </c>
      <c r="I110" s="116">
        <f t="shared" si="14"/>
        <v>0</v>
      </c>
      <c r="J110" s="114">
        <f t="shared" si="14"/>
        <v>0</v>
      </c>
      <c r="K110" s="117">
        <f t="shared" si="14"/>
        <v>0</v>
      </c>
    </row>
    <row r="111" spans="1:11" ht="13.35" customHeight="1" x14ac:dyDescent="0.25">
      <c r="A111" s="142" t="s">
        <v>139</v>
      </c>
      <c r="B111" s="91"/>
      <c r="C111" s="110">
        <f t="shared" ref="C111:K111" si="15">SUM(C112:C113)</f>
        <v>0</v>
      </c>
      <c r="D111" s="110">
        <f t="shared" si="15"/>
        <v>0</v>
      </c>
      <c r="E111" s="110">
        <f t="shared" si="15"/>
        <v>0</v>
      </c>
      <c r="F111" s="144">
        <f t="shared" si="15"/>
        <v>0</v>
      </c>
      <c r="G111" s="110">
        <f t="shared" si="15"/>
        <v>0</v>
      </c>
      <c r="H111" s="145">
        <f t="shared" si="15"/>
        <v>0</v>
      </c>
      <c r="I111" s="159">
        <f t="shared" si="15"/>
        <v>0</v>
      </c>
      <c r="J111" s="110">
        <f t="shared" si="15"/>
        <v>0</v>
      </c>
      <c r="K111" s="145">
        <f t="shared" si="15"/>
        <v>0</v>
      </c>
    </row>
    <row r="112" spans="1:11" ht="13.35" customHeight="1" x14ac:dyDescent="0.25">
      <c r="A112" s="147" t="s">
        <v>140</v>
      </c>
      <c r="B112" s="91"/>
      <c r="C112" s="45">
        <f>[1]SD7a!C112+[1]SD7b!C112++[1]SD7e!C112</f>
        <v>0</v>
      </c>
      <c r="D112" s="44">
        <f>[1]SD7a!D112+[1]SD7b!D112++[1]SD7e!D112</f>
        <v>0</v>
      </c>
      <c r="E112" s="149">
        <f>[1]SD7a!E112+[1]SD7b!E112++[1]SD7e!E112</f>
        <v>0</v>
      </c>
      <c r="F112" s="140">
        <f>[1]SD7a!F112+[1]SD7b!F112++[1]SD7e!F112</f>
        <v>0</v>
      </c>
      <c r="G112" s="44">
        <f>[1]SD7a!G112+[1]SD7b!G112++[1]SD7e!G112</f>
        <v>0</v>
      </c>
      <c r="H112" s="141">
        <f>[1]SD7a!H112+[1]SD7b!H112++[1]SD7e!H112</f>
        <v>0</v>
      </c>
      <c r="I112" s="140">
        <f>[1]SD7a!I112+[1]SD7b!I112++[1]SD7e!I112</f>
        <v>0</v>
      </c>
      <c r="J112" s="44">
        <f>[1]SD7a!J112+[1]SD7b!J112++[1]SD7e!J112</f>
        <v>0</v>
      </c>
      <c r="K112" s="141">
        <f>[1]SD7a!K112+[1]SD7b!K112++[1]SD7e!K112</f>
        <v>0</v>
      </c>
    </row>
    <row r="113" spans="1:11" ht="13.35" customHeight="1" x14ac:dyDescent="0.25">
      <c r="A113" s="147" t="s">
        <v>141</v>
      </c>
      <c r="B113" s="91"/>
      <c r="C113" s="45">
        <f>[1]SD7a!C113+[1]SD7b!C113++[1]SD7e!C113</f>
        <v>0</v>
      </c>
      <c r="D113" s="44">
        <f>[1]SD7a!D113+[1]SD7b!D113++[1]SD7e!D113</f>
        <v>0</v>
      </c>
      <c r="E113" s="149">
        <f>[1]SD7a!E113+[1]SD7b!E113++[1]SD7e!E113</f>
        <v>0</v>
      </c>
      <c r="F113" s="140">
        <f>[1]SD7a!F113+[1]SD7b!F113++[1]SD7e!F113</f>
        <v>0</v>
      </c>
      <c r="G113" s="44">
        <f>[1]SD7a!G113+[1]SD7b!G113++[1]SD7e!G113</f>
        <v>0</v>
      </c>
      <c r="H113" s="141">
        <f>[1]SD7a!H113+[1]SD7b!H113++[1]SD7e!H113</f>
        <v>0</v>
      </c>
      <c r="I113" s="140">
        <f>[1]SD7a!I113+[1]SD7b!I113++[1]SD7e!I113</f>
        <v>0</v>
      </c>
      <c r="J113" s="44">
        <f>[1]SD7a!J113+[1]SD7b!J113++[1]SD7e!J113</f>
        <v>0</v>
      </c>
      <c r="K113" s="141">
        <f>[1]SD7a!K113+[1]SD7b!K113++[1]SD7e!K113</f>
        <v>0</v>
      </c>
    </row>
    <row r="114" spans="1:11" ht="13.35" customHeight="1" x14ac:dyDescent="0.25">
      <c r="A114" s="142" t="s">
        <v>142</v>
      </c>
      <c r="B114" s="91"/>
      <c r="C114" s="44">
        <f t="shared" ref="C114:K114" si="16">SUM(C115:C116)</f>
        <v>0</v>
      </c>
      <c r="D114" s="44">
        <f t="shared" si="16"/>
        <v>0</v>
      </c>
      <c r="E114" s="44">
        <v>0</v>
      </c>
      <c r="F114" s="140">
        <f t="shared" si="16"/>
        <v>0</v>
      </c>
      <c r="G114" s="44">
        <f t="shared" si="16"/>
        <v>0</v>
      </c>
      <c r="H114" s="141">
        <f t="shared" si="16"/>
        <v>0</v>
      </c>
      <c r="I114" s="150">
        <f t="shared" si="16"/>
        <v>0</v>
      </c>
      <c r="J114" s="44">
        <f t="shared" si="16"/>
        <v>0</v>
      </c>
      <c r="K114" s="141">
        <f t="shared" si="16"/>
        <v>0</v>
      </c>
    </row>
    <row r="115" spans="1:11" ht="13.35" customHeight="1" x14ac:dyDescent="0.25">
      <c r="A115" s="147" t="s">
        <v>140</v>
      </c>
      <c r="B115" s="91"/>
      <c r="C115" s="45">
        <f>[1]SD7a!C115+[1]SD7b!C115++[1]SD7e!C115</f>
        <v>0</v>
      </c>
      <c r="D115" s="44">
        <f>[1]SD7a!D115+[1]SD7b!D115++[1]SD7e!D115</f>
        <v>0</v>
      </c>
      <c r="E115" s="149">
        <f>[1]SD7a!E115+[1]SD7b!E115++[1]SD7e!E115</f>
        <v>0</v>
      </c>
      <c r="F115" s="140">
        <f>[1]SD7a!F115+[1]SD7b!F115++[1]SD7e!F115</f>
        <v>0</v>
      </c>
      <c r="G115" s="44">
        <f>[1]SD7a!G115+[1]SD7b!G115++[1]SD7e!G115</f>
        <v>0</v>
      </c>
      <c r="H115" s="141">
        <f>[1]SD7a!H115+[1]SD7b!H115++[1]SD7e!H115</f>
        <v>0</v>
      </c>
      <c r="I115" s="140">
        <f>[1]SD7a!I115+[1]SD7b!I115++[1]SD7e!I115</f>
        <v>0</v>
      </c>
      <c r="J115" s="44">
        <f>[1]SD7a!J115+[1]SD7b!J115++[1]SD7e!J115</f>
        <v>0</v>
      </c>
      <c r="K115" s="141">
        <f>[1]SD7a!K115+[1]SD7b!K115++[1]SD7e!K115</f>
        <v>0</v>
      </c>
    </row>
    <row r="116" spans="1:11" s="208" customFormat="1" ht="13.35" customHeight="1" x14ac:dyDescent="0.25">
      <c r="A116" s="201" t="s">
        <v>141</v>
      </c>
      <c r="B116" s="202"/>
      <c r="C116" s="489">
        <v>0</v>
      </c>
      <c r="D116" s="488">
        <v>0</v>
      </c>
      <c r="E116" s="492">
        <v>0</v>
      </c>
      <c r="F116" s="493">
        <v>0</v>
      </c>
      <c r="G116" s="488">
        <v>0</v>
      </c>
      <c r="H116" s="491">
        <v>0</v>
      </c>
      <c r="I116" s="493">
        <v>0</v>
      </c>
      <c r="J116" s="488">
        <v>0</v>
      </c>
      <c r="K116" s="491">
        <v>0</v>
      </c>
    </row>
    <row r="117" spans="1:11" ht="5.0999999999999996" customHeight="1" x14ac:dyDescent="0.25">
      <c r="A117" s="109"/>
      <c r="B117" s="91"/>
      <c r="C117" s="44"/>
      <c r="D117" s="44"/>
      <c r="E117" s="47"/>
      <c r="F117" s="46"/>
      <c r="G117" s="44"/>
      <c r="H117" s="45"/>
      <c r="I117" s="46"/>
      <c r="J117" s="44"/>
      <c r="K117" s="47"/>
    </row>
    <row r="118" spans="1:11" ht="13.35" customHeight="1" x14ac:dyDescent="0.25">
      <c r="A118" s="93" t="s">
        <v>143</v>
      </c>
      <c r="B118" s="91"/>
      <c r="C118" s="114">
        <f t="shared" ref="C118:K118" si="17">+C119+C131</f>
        <v>0</v>
      </c>
      <c r="D118" s="114">
        <f t="shared" si="17"/>
        <v>0</v>
      </c>
      <c r="E118" s="117">
        <f t="shared" si="17"/>
        <v>0</v>
      </c>
      <c r="F118" s="116">
        <f t="shared" si="17"/>
        <v>0</v>
      </c>
      <c r="G118" s="114">
        <f t="shared" si="17"/>
        <v>0</v>
      </c>
      <c r="H118" s="115">
        <f t="shared" si="17"/>
        <v>0</v>
      </c>
      <c r="I118" s="116">
        <f t="shared" si="17"/>
        <v>0</v>
      </c>
      <c r="J118" s="114">
        <f t="shared" si="17"/>
        <v>0</v>
      </c>
      <c r="K118" s="117">
        <f t="shared" si="17"/>
        <v>0</v>
      </c>
    </row>
    <row r="119" spans="1:11" ht="13.35" customHeight="1" x14ac:dyDescent="0.25">
      <c r="A119" s="142" t="s">
        <v>144</v>
      </c>
      <c r="B119" s="91"/>
      <c r="C119" s="110">
        <f t="shared" ref="C119:K119" si="18">SUM(C120:C130)</f>
        <v>0</v>
      </c>
      <c r="D119" s="110">
        <f t="shared" si="18"/>
        <v>0</v>
      </c>
      <c r="E119" s="110">
        <f t="shared" si="18"/>
        <v>0</v>
      </c>
      <c r="F119" s="144">
        <f t="shared" si="18"/>
        <v>0</v>
      </c>
      <c r="G119" s="110">
        <f t="shared" si="18"/>
        <v>0</v>
      </c>
      <c r="H119" s="145">
        <f t="shared" si="18"/>
        <v>0</v>
      </c>
      <c r="I119" s="159">
        <f t="shared" si="18"/>
        <v>0</v>
      </c>
      <c r="J119" s="110">
        <f t="shared" si="18"/>
        <v>0</v>
      </c>
      <c r="K119" s="145">
        <f t="shared" si="18"/>
        <v>0</v>
      </c>
    </row>
    <row r="120" spans="1:11" ht="13.35" customHeight="1" x14ac:dyDescent="0.25">
      <c r="A120" s="147" t="s">
        <v>145</v>
      </c>
      <c r="B120" s="91"/>
      <c r="C120" s="45">
        <f>[1]SD7a!C120+[1]SD7b!C120++[1]SD7e!C120</f>
        <v>0</v>
      </c>
      <c r="D120" s="44">
        <f>[1]SD7a!D120+[1]SD7b!D120++[1]SD7e!D120</f>
        <v>0</v>
      </c>
      <c r="E120" s="149">
        <f>[1]SD7a!E120+[1]SD7b!E120++[1]SD7e!E120</f>
        <v>0</v>
      </c>
      <c r="F120" s="140">
        <f>[1]SD7a!F120+[1]SD7b!F120++[1]SD7e!F120</f>
        <v>0</v>
      </c>
      <c r="G120" s="44">
        <f>[1]SD7a!G120+[1]SD7b!G120++[1]SD7e!G120</f>
        <v>0</v>
      </c>
      <c r="H120" s="141">
        <f>[1]SD7a!H120+[1]SD7b!H120++[1]SD7e!H120</f>
        <v>0</v>
      </c>
      <c r="I120" s="140">
        <f>[1]SD7a!I120+[1]SD7b!I120++[1]SD7e!I120</f>
        <v>0</v>
      </c>
      <c r="J120" s="44">
        <f>[1]SD7a!J120+[1]SD7b!J120++[1]SD7e!J120</f>
        <v>0</v>
      </c>
      <c r="K120" s="141">
        <f>[1]SD7a!K120+[1]SD7b!K120++[1]SD7e!K120</f>
        <v>0</v>
      </c>
    </row>
    <row r="121" spans="1:11" ht="13.35" customHeight="1" x14ac:dyDescent="0.25">
      <c r="A121" s="147" t="s">
        <v>146</v>
      </c>
      <c r="B121" s="91"/>
      <c r="C121" s="45">
        <f>[1]SD7a!C121+[1]SD7b!C121++[1]SD7e!C121</f>
        <v>0</v>
      </c>
      <c r="D121" s="44">
        <f>[1]SD7a!D121+[1]SD7b!D121++[1]SD7e!D121</f>
        <v>0</v>
      </c>
      <c r="E121" s="149">
        <f>[1]SD7a!E121+[1]SD7b!E121++[1]SD7e!E121</f>
        <v>0</v>
      </c>
      <c r="F121" s="140">
        <f>[1]SD7a!F121+[1]SD7b!F121++[1]SD7e!F121</f>
        <v>0</v>
      </c>
      <c r="G121" s="44">
        <f>[1]SD7a!G121+[1]SD7b!G121++[1]SD7e!G121</f>
        <v>0</v>
      </c>
      <c r="H121" s="141">
        <f>[1]SD7a!H121+[1]SD7b!H121++[1]SD7e!H121</f>
        <v>0</v>
      </c>
      <c r="I121" s="140">
        <f>[1]SD7a!I121+[1]SD7b!I121++[1]SD7e!I121</f>
        <v>0</v>
      </c>
      <c r="J121" s="44">
        <f>[1]SD7a!J121+[1]SD7b!J121++[1]SD7e!J121</f>
        <v>0</v>
      </c>
      <c r="K121" s="141">
        <f>[1]SD7a!K121+[1]SD7b!K121++[1]SD7e!K121</f>
        <v>0</v>
      </c>
    </row>
    <row r="122" spans="1:11" ht="13.35" customHeight="1" x14ac:dyDescent="0.25">
      <c r="A122" s="147" t="s">
        <v>147</v>
      </c>
      <c r="B122" s="91"/>
      <c r="C122" s="45">
        <f>[1]SD7a!C122+[1]SD7b!C122++[1]SD7e!C122</f>
        <v>0</v>
      </c>
      <c r="D122" s="44">
        <f>[1]SD7a!D122+[1]SD7b!D122++[1]SD7e!D122</f>
        <v>0</v>
      </c>
      <c r="E122" s="149">
        <f>[1]SD7a!E122+[1]SD7b!E122++[1]SD7e!E122</f>
        <v>0</v>
      </c>
      <c r="F122" s="140">
        <f>[1]SD7a!F122+[1]SD7b!F122++[1]SD7e!F122</f>
        <v>0</v>
      </c>
      <c r="G122" s="44">
        <f>[1]SD7a!G122+[1]SD7b!G122++[1]SD7e!G122</f>
        <v>0</v>
      </c>
      <c r="H122" s="141">
        <f>[1]SD7a!H122+[1]SD7b!H122++[1]SD7e!H122</f>
        <v>0</v>
      </c>
      <c r="I122" s="140">
        <f>[1]SD7a!I122+[1]SD7b!I122++[1]SD7e!I122</f>
        <v>0</v>
      </c>
      <c r="J122" s="44">
        <f>[1]SD7a!J122+[1]SD7b!J122++[1]SD7e!J122</f>
        <v>0</v>
      </c>
      <c r="K122" s="141">
        <f>[1]SD7a!K122+[1]SD7b!K122++[1]SD7e!K122</f>
        <v>0</v>
      </c>
    </row>
    <row r="123" spans="1:11" ht="13.35" customHeight="1" x14ac:dyDescent="0.25">
      <c r="A123" s="147" t="s">
        <v>148</v>
      </c>
      <c r="B123" s="91"/>
      <c r="C123" s="45">
        <f>[1]SD7a!C123+[1]SD7b!C123++[1]SD7e!C123</f>
        <v>0</v>
      </c>
      <c r="D123" s="44">
        <f>[1]SD7a!D123+[1]SD7b!D123++[1]SD7e!D123</f>
        <v>0</v>
      </c>
      <c r="E123" s="149">
        <f>[1]SD7a!E123+[1]SD7b!E123++[1]SD7e!E123</f>
        <v>0</v>
      </c>
      <c r="F123" s="140">
        <f>[1]SD7a!F123+[1]SD7b!F123++[1]SD7e!F123</f>
        <v>0</v>
      </c>
      <c r="G123" s="44">
        <f>[1]SD7a!G123+[1]SD7b!G123++[1]SD7e!G123</f>
        <v>0</v>
      </c>
      <c r="H123" s="141">
        <f>[1]SD7a!H123+[1]SD7b!H123++[1]SD7e!H123</f>
        <v>0</v>
      </c>
      <c r="I123" s="140">
        <f>[1]SD7a!I123+[1]SD7b!I123++[1]SD7e!I123</f>
        <v>0</v>
      </c>
      <c r="J123" s="44">
        <f>[1]SD7a!J123+[1]SD7b!J123++[1]SD7e!J123</f>
        <v>0</v>
      </c>
      <c r="K123" s="141">
        <f>[1]SD7a!K123+[1]SD7b!K123++[1]SD7e!K123</f>
        <v>0</v>
      </c>
    </row>
    <row r="124" spans="1:11" ht="13.35" customHeight="1" x14ac:dyDescent="0.25">
      <c r="A124" s="147" t="s">
        <v>149</v>
      </c>
      <c r="B124" s="91"/>
      <c r="C124" s="45">
        <f>[1]SD7a!C124+[1]SD7b!C124++[1]SD7e!C124</f>
        <v>0</v>
      </c>
      <c r="D124" s="44">
        <f>[1]SD7a!D124+[1]SD7b!D124++[1]SD7e!D124</f>
        <v>0</v>
      </c>
      <c r="E124" s="149">
        <f>[1]SD7a!E124+[1]SD7b!E124++[1]SD7e!E124</f>
        <v>0</v>
      </c>
      <c r="F124" s="140">
        <f>[1]SD7a!F124+[1]SD7b!F124++[1]SD7e!F124</f>
        <v>0</v>
      </c>
      <c r="G124" s="44">
        <f>[1]SD7a!G124+[1]SD7b!G124++[1]SD7e!G124</f>
        <v>0</v>
      </c>
      <c r="H124" s="141">
        <f>[1]SD7a!H124+[1]SD7b!H124++[1]SD7e!H124</f>
        <v>0</v>
      </c>
      <c r="I124" s="140">
        <f>[1]SD7a!I124+[1]SD7b!I124++[1]SD7e!I124</f>
        <v>0</v>
      </c>
      <c r="J124" s="44">
        <f>[1]SD7a!J124+[1]SD7b!J124++[1]SD7e!J124</f>
        <v>0</v>
      </c>
      <c r="K124" s="141">
        <f>[1]SD7a!K124+[1]SD7b!K124++[1]SD7e!K124</f>
        <v>0</v>
      </c>
    </row>
    <row r="125" spans="1:11" ht="13.35" customHeight="1" x14ac:dyDescent="0.25">
      <c r="A125" s="147" t="s">
        <v>150</v>
      </c>
      <c r="B125" s="91"/>
      <c r="C125" s="45">
        <f>[1]SD7a!C125+[1]SD7b!C125++[1]SD7e!C125</f>
        <v>0</v>
      </c>
      <c r="D125" s="44">
        <f>[1]SD7a!D125+[1]SD7b!D125++[1]SD7e!D125</f>
        <v>0</v>
      </c>
      <c r="E125" s="149">
        <f>[1]SD7a!E125+[1]SD7b!E125++[1]SD7e!E125</f>
        <v>0</v>
      </c>
      <c r="F125" s="140">
        <f>[1]SD7a!F125+[1]SD7b!F125++[1]SD7e!F125</f>
        <v>0</v>
      </c>
      <c r="G125" s="44">
        <f>[1]SD7a!G125+[1]SD7b!G125++[1]SD7e!G125</f>
        <v>0</v>
      </c>
      <c r="H125" s="141">
        <f>[1]SD7a!H125+[1]SD7b!H125++[1]SD7e!H125</f>
        <v>0</v>
      </c>
      <c r="I125" s="140">
        <f>[1]SD7a!I125+[1]SD7b!I125++[1]SD7e!I125</f>
        <v>0</v>
      </c>
      <c r="J125" s="44">
        <f>[1]SD7a!J125+[1]SD7b!J125++[1]SD7e!J125</f>
        <v>0</v>
      </c>
      <c r="K125" s="141">
        <f>[1]SD7a!K125+[1]SD7b!K125++[1]SD7e!K125</f>
        <v>0</v>
      </c>
    </row>
    <row r="126" spans="1:11" ht="13.35" customHeight="1" x14ac:dyDescent="0.25">
      <c r="A126" s="147" t="s">
        <v>151</v>
      </c>
      <c r="B126" s="91"/>
      <c r="C126" s="45">
        <f>[1]SD7a!C126+[1]SD7b!C126++[1]SD7e!C126</f>
        <v>0</v>
      </c>
      <c r="D126" s="44">
        <f>[1]SD7a!D126+[1]SD7b!D126++[1]SD7e!D126</f>
        <v>0</v>
      </c>
      <c r="E126" s="149">
        <f>[1]SD7a!E126+[1]SD7b!E126++[1]SD7e!E126</f>
        <v>0</v>
      </c>
      <c r="F126" s="140">
        <f>[1]SD7a!F126+[1]SD7b!F126++[1]SD7e!F126</f>
        <v>0</v>
      </c>
      <c r="G126" s="44">
        <f>[1]SD7a!G126+[1]SD7b!G126++[1]SD7e!G126</f>
        <v>0</v>
      </c>
      <c r="H126" s="141">
        <f>[1]SD7a!H126+[1]SD7b!H126++[1]SD7e!H126</f>
        <v>0</v>
      </c>
      <c r="I126" s="140">
        <f>[1]SD7a!I126+[1]SD7b!I126++[1]SD7e!I126</f>
        <v>0</v>
      </c>
      <c r="J126" s="44">
        <f>[1]SD7a!J126+[1]SD7b!J126++[1]SD7e!J126</f>
        <v>0</v>
      </c>
      <c r="K126" s="141">
        <f>[1]SD7a!K126+[1]SD7b!K126++[1]SD7e!K126</f>
        <v>0</v>
      </c>
    </row>
    <row r="127" spans="1:11" ht="13.35" customHeight="1" x14ac:dyDescent="0.25">
      <c r="A127" s="147" t="s">
        <v>152</v>
      </c>
      <c r="B127" s="91"/>
      <c r="C127" s="45">
        <f>[1]SD7a!C127+[1]SD7b!C127++[1]SD7e!C127</f>
        <v>0</v>
      </c>
      <c r="D127" s="44">
        <f>[1]SD7a!D127+[1]SD7b!D127++[1]SD7e!D127</f>
        <v>0</v>
      </c>
      <c r="E127" s="149">
        <f>[1]SD7a!E127+[1]SD7b!E127++[1]SD7e!E127</f>
        <v>0</v>
      </c>
      <c r="F127" s="140">
        <f>[1]SD7a!F127+[1]SD7b!F127++[1]SD7e!F127</f>
        <v>0</v>
      </c>
      <c r="G127" s="44">
        <f>[1]SD7a!G127+[1]SD7b!G127++[1]SD7e!G127</f>
        <v>0</v>
      </c>
      <c r="H127" s="141">
        <f>[1]SD7a!H127+[1]SD7b!H127++[1]SD7e!H127</f>
        <v>0</v>
      </c>
      <c r="I127" s="140">
        <f>[1]SD7a!I127+[1]SD7b!I127++[1]SD7e!I127</f>
        <v>0</v>
      </c>
      <c r="J127" s="44">
        <f>[1]SD7a!J127+[1]SD7b!J127++[1]SD7e!J127</f>
        <v>0</v>
      </c>
      <c r="K127" s="141">
        <f>[1]SD7a!K127+[1]SD7b!K127++[1]SD7e!K127</f>
        <v>0</v>
      </c>
    </row>
    <row r="128" spans="1:11" ht="13.35" customHeight="1" x14ac:dyDescent="0.25">
      <c r="A128" s="147" t="s">
        <v>153</v>
      </c>
      <c r="B128" s="91"/>
      <c r="C128" s="45">
        <f>[1]SD7a!C128+[1]SD7b!C128++[1]SD7e!C128</f>
        <v>0</v>
      </c>
      <c r="D128" s="44">
        <f>[1]SD7a!D128+[1]SD7b!D128++[1]SD7e!D128</f>
        <v>0</v>
      </c>
      <c r="E128" s="149">
        <f>[1]SD7a!E128+[1]SD7b!E128++[1]SD7e!E128</f>
        <v>0</v>
      </c>
      <c r="F128" s="140">
        <f>[1]SD7a!F128+[1]SD7b!F128++[1]SD7e!F128</f>
        <v>0</v>
      </c>
      <c r="G128" s="44">
        <f>[1]SD7a!G128+[1]SD7b!G128++[1]SD7e!G128</f>
        <v>0</v>
      </c>
      <c r="H128" s="141">
        <f>[1]SD7a!H128+[1]SD7b!H128++[1]SD7e!H128</f>
        <v>0</v>
      </c>
      <c r="I128" s="140">
        <f>[1]SD7a!I128+[1]SD7b!I128++[1]SD7e!I128</f>
        <v>0</v>
      </c>
      <c r="J128" s="44">
        <f>[1]SD7a!J128+[1]SD7b!J128++[1]SD7e!J128</f>
        <v>0</v>
      </c>
      <c r="K128" s="141">
        <f>[1]SD7a!K128+[1]SD7b!K128++[1]SD7e!K128</f>
        <v>0</v>
      </c>
    </row>
    <row r="129" spans="1:11" ht="13.35" customHeight="1" x14ac:dyDescent="0.25">
      <c r="A129" s="147" t="s">
        <v>154</v>
      </c>
      <c r="B129" s="91"/>
      <c r="C129" s="45">
        <f>[1]SD7a!C129+[1]SD7b!C129++[1]SD7e!C129</f>
        <v>0</v>
      </c>
      <c r="D129" s="44">
        <f>[1]SD7a!D129+[1]SD7b!D129++[1]SD7e!D129</f>
        <v>0</v>
      </c>
      <c r="E129" s="149">
        <f>[1]SD7a!E129+[1]SD7b!E129++[1]SD7e!E129</f>
        <v>0</v>
      </c>
      <c r="F129" s="140">
        <f>[1]SD7a!F129+[1]SD7b!F129++[1]SD7e!F129</f>
        <v>0</v>
      </c>
      <c r="G129" s="44">
        <f>[1]SD7a!G129+[1]SD7b!G129++[1]SD7e!G129</f>
        <v>0</v>
      </c>
      <c r="H129" s="141">
        <f>[1]SD7a!H129+[1]SD7b!H129++[1]SD7e!H129</f>
        <v>0</v>
      </c>
      <c r="I129" s="140">
        <f>[1]SD7a!I129+[1]SD7b!I129++[1]SD7e!I129</f>
        <v>0</v>
      </c>
      <c r="J129" s="44">
        <f>[1]SD7a!J129+[1]SD7b!J129++[1]SD7e!J129</f>
        <v>0</v>
      </c>
      <c r="K129" s="141">
        <f>[1]SD7a!K129+[1]SD7b!K129++[1]SD7e!K129</f>
        <v>0</v>
      </c>
    </row>
    <row r="130" spans="1:11" ht="13.35" customHeight="1" x14ac:dyDescent="0.25">
      <c r="A130" s="147" t="s">
        <v>56</v>
      </c>
      <c r="B130" s="91"/>
      <c r="C130" s="45">
        <f>[1]SD7a!C130+[1]SD7b!C130++[1]SD7e!C130</f>
        <v>0</v>
      </c>
      <c r="D130" s="44">
        <f>[1]SD7a!D130+[1]SD7b!D130++[1]SD7e!D130</f>
        <v>0</v>
      </c>
      <c r="E130" s="149">
        <f>[1]SD7a!E130+[1]SD7b!E130++[1]SD7e!E130</f>
        <v>0</v>
      </c>
      <c r="F130" s="140">
        <f>[1]SD7a!F130+[1]SD7b!F130++[1]SD7e!F130</f>
        <v>0</v>
      </c>
      <c r="G130" s="44">
        <f>[1]SD7a!G130+[1]SD7b!G130++[1]SD7e!G130</f>
        <v>0</v>
      </c>
      <c r="H130" s="141">
        <f>[1]SD7a!H130+[1]SD7b!H130++[1]SD7e!H130</f>
        <v>0</v>
      </c>
      <c r="I130" s="140">
        <f>[1]SD7a!I130+[1]SD7b!I130++[1]SD7e!I130</f>
        <v>0</v>
      </c>
      <c r="J130" s="44">
        <f>[1]SD7a!J130+[1]SD7b!J130++[1]SD7e!J130</f>
        <v>0</v>
      </c>
      <c r="K130" s="141">
        <f>[1]SD7a!K130+[1]SD7b!K130++[1]SD7e!K130</f>
        <v>0</v>
      </c>
    </row>
    <row r="131" spans="1:11" ht="13.35" customHeight="1" x14ac:dyDescent="0.25">
      <c r="A131" s="142" t="s">
        <v>155</v>
      </c>
      <c r="B131" s="91"/>
      <c r="C131" s="44">
        <f t="shared" ref="C131:K131" si="19">SUM(C132:C134)</f>
        <v>0</v>
      </c>
      <c r="D131" s="44">
        <f t="shared" si="19"/>
        <v>0</v>
      </c>
      <c r="E131" s="44">
        <f t="shared" si="19"/>
        <v>0</v>
      </c>
      <c r="F131" s="140">
        <f t="shared" si="19"/>
        <v>0</v>
      </c>
      <c r="G131" s="44">
        <f t="shared" si="19"/>
        <v>0</v>
      </c>
      <c r="H131" s="141">
        <f t="shared" si="19"/>
        <v>0</v>
      </c>
      <c r="I131" s="150">
        <f t="shared" si="19"/>
        <v>0</v>
      </c>
      <c r="J131" s="44">
        <f t="shared" si="19"/>
        <v>0</v>
      </c>
      <c r="K131" s="141">
        <f t="shared" si="19"/>
        <v>0</v>
      </c>
    </row>
    <row r="132" spans="1:11" ht="13.35" customHeight="1" x14ac:dyDescent="0.25">
      <c r="A132" s="147" t="s">
        <v>156</v>
      </c>
      <c r="B132" s="91"/>
      <c r="C132" s="45">
        <f>[1]SD7a!C132+[1]SD7b!C132++[1]SD7e!C132</f>
        <v>0</v>
      </c>
      <c r="D132" s="44">
        <f>[1]SD7a!D132+[1]SD7b!D132++[1]SD7e!D132</f>
        <v>0</v>
      </c>
      <c r="E132" s="149">
        <f>[1]SD7a!E132+[1]SD7b!E132++[1]SD7e!E132</f>
        <v>0</v>
      </c>
      <c r="F132" s="140">
        <f>[1]SD7a!F132+[1]SD7b!F132++[1]SD7e!F132</f>
        <v>0</v>
      </c>
      <c r="G132" s="44">
        <f>[1]SD7a!G132+[1]SD7b!G132++[1]SD7e!G132</f>
        <v>0</v>
      </c>
      <c r="H132" s="141">
        <f>[1]SD7a!H132+[1]SD7b!H132++[1]SD7e!H132</f>
        <v>0</v>
      </c>
      <c r="I132" s="140">
        <f>[1]SD7a!I132+[1]SD7b!I132++[1]SD7e!I132</f>
        <v>0</v>
      </c>
      <c r="J132" s="44">
        <f>[1]SD7a!J132+[1]SD7b!J132++[1]SD7e!J132</f>
        <v>0</v>
      </c>
      <c r="K132" s="141">
        <f>[1]SD7a!K132+[1]SD7b!K132++[1]SD7e!K132</f>
        <v>0</v>
      </c>
    </row>
    <row r="133" spans="1:11" ht="13.35" customHeight="1" x14ac:dyDescent="0.25">
      <c r="A133" s="147" t="s">
        <v>157</v>
      </c>
      <c r="B133" s="91"/>
      <c r="C133" s="45">
        <f>[1]SD7a!C133+[1]SD7b!C133++[1]SD7e!C133</f>
        <v>0</v>
      </c>
      <c r="D133" s="44">
        <f>[1]SD7a!D133+[1]SD7b!D133++[1]SD7e!D133</f>
        <v>0</v>
      </c>
      <c r="E133" s="149">
        <f>[1]SD7a!E133+[1]SD7b!E133++[1]SD7e!E133</f>
        <v>0</v>
      </c>
      <c r="F133" s="140">
        <f>[1]SD7a!F133+[1]SD7b!F133++[1]SD7e!F133</f>
        <v>0</v>
      </c>
      <c r="G133" s="44">
        <f>[1]SD7a!G133+[1]SD7b!G133++[1]SD7e!G133</f>
        <v>0</v>
      </c>
      <c r="H133" s="141">
        <f>[1]SD7a!H133+[1]SD7b!H133++[1]SD7e!H133</f>
        <v>0</v>
      </c>
      <c r="I133" s="140">
        <f>[1]SD7a!I133+[1]SD7b!I133++[1]SD7e!I133</f>
        <v>0</v>
      </c>
      <c r="J133" s="44">
        <f>[1]SD7a!J133+[1]SD7b!J133++[1]SD7e!J133</f>
        <v>0</v>
      </c>
      <c r="K133" s="141">
        <f>[1]SD7a!K133+[1]SD7b!K133++[1]SD7e!K133</f>
        <v>0</v>
      </c>
    </row>
    <row r="134" spans="1:11" ht="13.35" customHeight="1" x14ac:dyDescent="0.25">
      <c r="A134" s="147" t="s">
        <v>56</v>
      </c>
      <c r="B134" s="91"/>
      <c r="C134" s="45">
        <f>[1]SD7a!C134+[1]SD7b!C134++[1]SD7e!C134</f>
        <v>0</v>
      </c>
      <c r="D134" s="44">
        <f>[1]SD7a!D134+[1]SD7b!D134++[1]SD7e!D134</f>
        <v>0</v>
      </c>
      <c r="E134" s="149">
        <f>[1]SD7a!E134+[1]SD7b!E134++[1]SD7e!E134</f>
        <v>0</v>
      </c>
      <c r="F134" s="140">
        <f>[1]SD7a!F134+[1]SD7b!F134++[1]SD7e!F134</f>
        <v>0</v>
      </c>
      <c r="G134" s="44">
        <f>[1]SD7a!G134+[1]SD7b!G134++[1]SD7e!G134</f>
        <v>0</v>
      </c>
      <c r="H134" s="141">
        <f>[1]SD7a!H134+[1]SD7b!H134++[1]SD7e!H134</f>
        <v>0</v>
      </c>
      <c r="I134" s="140">
        <f>[1]SD7a!I134+[1]SD7b!I134++[1]SD7e!I134</f>
        <v>0</v>
      </c>
      <c r="J134" s="44">
        <f>[1]SD7a!J134+[1]SD7b!J134++[1]SD7e!J134</f>
        <v>0</v>
      </c>
      <c r="K134" s="141">
        <f>[1]SD7a!K134+[1]SD7b!K134++[1]SD7e!K134</f>
        <v>0</v>
      </c>
    </row>
    <row r="135" spans="1:11" ht="5.0999999999999996" customHeight="1" x14ac:dyDescent="0.25">
      <c r="A135" s="53"/>
      <c r="B135" s="91"/>
      <c r="C135" s="44"/>
      <c r="D135" s="44"/>
      <c r="E135" s="47"/>
      <c r="F135" s="46"/>
      <c r="G135" s="44"/>
      <c r="H135" s="45"/>
      <c r="I135" s="46"/>
      <c r="J135" s="44"/>
      <c r="K135" s="47"/>
    </row>
    <row r="136" spans="1:11" ht="13.35" customHeight="1" x14ac:dyDescent="0.25">
      <c r="A136" s="93" t="s">
        <v>158</v>
      </c>
      <c r="B136" s="91"/>
      <c r="C136" s="480">
        <f t="shared" ref="C136:K136" si="20">SUM(C137:C137)</f>
        <v>0</v>
      </c>
      <c r="D136" s="480">
        <f t="shared" si="20"/>
        <v>0</v>
      </c>
      <c r="E136" s="479">
        <f t="shared" si="20"/>
        <v>0</v>
      </c>
      <c r="F136" s="481">
        <f t="shared" si="20"/>
        <v>0</v>
      </c>
      <c r="G136" s="480">
        <f t="shared" si="20"/>
        <v>0</v>
      </c>
      <c r="H136" s="482">
        <f t="shared" si="20"/>
        <v>0</v>
      </c>
      <c r="I136" s="481">
        <f t="shared" si="20"/>
        <v>0</v>
      </c>
      <c r="J136" s="480">
        <f t="shared" si="20"/>
        <v>0</v>
      </c>
      <c r="K136" s="479">
        <f t="shared" si="20"/>
        <v>0</v>
      </c>
    </row>
    <row r="137" spans="1:11" ht="13.35" customHeight="1" x14ac:dyDescent="0.25">
      <c r="A137" s="142" t="s">
        <v>158</v>
      </c>
      <c r="B137" s="91"/>
      <c r="C137" s="45">
        <f>[1]SD7a!C137+[1]SD7b!C137++[1]SD7e!C137</f>
        <v>0</v>
      </c>
      <c r="D137" s="44">
        <f>[1]SD7a!D137+[1]SD7b!D137++[1]SD7e!D137</f>
        <v>0</v>
      </c>
      <c r="E137" s="149">
        <f>[1]SD7a!E137+[1]SD7b!E137++[1]SD7e!E137</f>
        <v>0</v>
      </c>
      <c r="F137" s="140">
        <f>[1]SD7a!F137+[1]SD7b!F137++[1]SD7e!F137</f>
        <v>0</v>
      </c>
      <c r="G137" s="44">
        <f>[1]SD7a!G137+[1]SD7b!G137++[1]SD7e!G137</f>
        <v>0</v>
      </c>
      <c r="H137" s="141">
        <f>[1]SD7a!H137+[1]SD7b!H137++[1]SD7e!H137</f>
        <v>0</v>
      </c>
      <c r="I137" s="140">
        <f>[1]SD7a!I137+[1]SD7b!I137++[1]SD7e!I137</f>
        <v>0</v>
      </c>
      <c r="J137" s="44">
        <f>[1]SD7a!J137+[1]SD7b!J137++[1]SD7e!J137</f>
        <v>0</v>
      </c>
      <c r="K137" s="141">
        <f>[1]SD7a!K137+[1]SD7b!K137++[1]SD7e!K137</f>
        <v>0</v>
      </c>
    </row>
    <row r="138" spans="1:11" ht="5.0999999999999996" customHeight="1" x14ac:dyDescent="0.25">
      <c r="A138" s="109"/>
      <c r="B138" s="91"/>
      <c r="C138" s="44"/>
      <c r="D138" s="44"/>
      <c r="E138" s="47"/>
      <c r="F138" s="46"/>
      <c r="G138" s="44"/>
      <c r="H138" s="45"/>
      <c r="I138" s="46"/>
      <c r="J138" s="44"/>
      <c r="K138" s="47"/>
    </row>
    <row r="139" spans="1:11" ht="13.35" customHeight="1" x14ac:dyDescent="0.25">
      <c r="A139" s="93" t="s">
        <v>159</v>
      </c>
      <c r="B139" s="91"/>
      <c r="C139" s="480">
        <f>SUM(C140:C147)</f>
        <v>5785</v>
      </c>
      <c r="D139" s="480">
        <f>SUM(D140:D147)</f>
        <v>0</v>
      </c>
      <c r="E139" s="479">
        <f t="shared" ref="E139:K139" si="21">+E140+E141</f>
        <v>0</v>
      </c>
      <c r="F139" s="481">
        <f t="shared" si="21"/>
        <v>0</v>
      </c>
      <c r="G139" s="480">
        <f t="shared" si="21"/>
        <v>0</v>
      </c>
      <c r="H139" s="482">
        <f t="shared" si="21"/>
        <v>0</v>
      </c>
      <c r="I139" s="481">
        <f t="shared" si="21"/>
        <v>0</v>
      </c>
      <c r="J139" s="480">
        <f t="shared" si="21"/>
        <v>0</v>
      </c>
      <c r="K139" s="479">
        <f t="shared" si="21"/>
        <v>0</v>
      </c>
    </row>
    <row r="140" spans="1:11" ht="13.35" customHeight="1" x14ac:dyDescent="0.25">
      <c r="A140" s="142" t="s">
        <v>160</v>
      </c>
      <c r="B140" s="91"/>
      <c r="C140" s="45">
        <f>[1]SD7a!C140+[1]SD7b!C140++[1]SD7e!C140</f>
        <v>0</v>
      </c>
      <c r="D140" s="44">
        <f>[1]SD7a!D140+[1]SD7b!D140++[1]SD7e!D140</f>
        <v>0</v>
      </c>
      <c r="E140" s="149">
        <f>[1]SD7a!E140+[1]SD7b!E140++[1]SD7e!E140</f>
        <v>0</v>
      </c>
      <c r="F140" s="140">
        <f>[1]SD7a!F140+[1]SD7b!F140++[1]SD7e!F140</f>
        <v>0</v>
      </c>
      <c r="G140" s="44">
        <f>[1]SD7a!G140+[1]SD7b!G140++[1]SD7e!G140</f>
        <v>0</v>
      </c>
      <c r="H140" s="141">
        <f>[1]SD7a!H140+[1]SD7b!H140++[1]SD7e!H140</f>
        <v>0</v>
      </c>
      <c r="I140" s="140">
        <f>[1]SD7a!I140+[1]SD7b!I140++[1]SD7e!I140</f>
        <v>0</v>
      </c>
      <c r="J140" s="44">
        <f>[1]SD7a!J140+[1]SD7b!J140++[1]SD7e!J140</f>
        <v>0</v>
      </c>
      <c r="K140" s="141">
        <f>[1]SD7a!K140+[1]SD7b!K140++[1]SD7e!K140</f>
        <v>0</v>
      </c>
    </row>
    <row r="141" spans="1:11" ht="13.35" customHeight="1" x14ac:dyDescent="0.25">
      <c r="A141" s="142" t="s">
        <v>161</v>
      </c>
      <c r="B141" s="91"/>
      <c r="C141" s="44">
        <v>0</v>
      </c>
      <c r="D141" s="44">
        <v>0</v>
      </c>
      <c r="E141" s="44">
        <v>0</v>
      </c>
      <c r="F141" s="140">
        <v>0</v>
      </c>
      <c r="G141" s="44">
        <v>0</v>
      </c>
      <c r="H141" s="141">
        <v>0</v>
      </c>
      <c r="I141" s="150">
        <v>0</v>
      </c>
      <c r="J141" s="44">
        <v>0</v>
      </c>
      <c r="K141" s="141">
        <v>0</v>
      </c>
    </row>
    <row r="142" spans="1:11" ht="13.35" customHeight="1" x14ac:dyDescent="0.25">
      <c r="A142" s="147" t="s">
        <v>162</v>
      </c>
      <c r="B142" s="91"/>
      <c r="C142" s="45">
        <f>[1]SD7a!C142+[1]SD7b!C142++[1]SD7e!C142</f>
        <v>0</v>
      </c>
      <c r="D142" s="44">
        <f>[1]SD7a!D142+[1]SD7b!D142++[1]SD7e!D142</f>
        <v>0</v>
      </c>
      <c r="E142" s="149">
        <f>[1]SD7a!E142+[1]SD7b!E142++[1]SD7e!E142</f>
        <v>0</v>
      </c>
      <c r="F142" s="140">
        <f>[1]SD7a!F142+[1]SD7b!F142++[1]SD7e!F142</f>
        <v>0</v>
      </c>
      <c r="G142" s="44">
        <f>[1]SD7a!G142+[1]SD7b!G142++[1]SD7e!G142</f>
        <v>0</v>
      </c>
      <c r="H142" s="141">
        <f>[1]SD7a!H142+[1]SD7b!H142++[1]SD7e!H142</f>
        <v>0</v>
      </c>
      <c r="I142" s="140">
        <f>[1]SD7a!I142+[1]SD7b!I142++[1]SD7e!I142</f>
        <v>0</v>
      </c>
      <c r="J142" s="44">
        <f>[1]SD7a!J142+[1]SD7b!J142++[1]SD7e!J142</f>
        <v>0</v>
      </c>
      <c r="K142" s="141">
        <f>[1]SD7a!K142+[1]SD7b!K142++[1]SD7e!K142</f>
        <v>0</v>
      </c>
    </row>
    <row r="143" spans="1:11" ht="13.35" customHeight="1" x14ac:dyDescent="0.25">
      <c r="A143" s="147" t="s">
        <v>163</v>
      </c>
      <c r="B143" s="91"/>
      <c r="C143" s="45">
        <f>[1]SD7a!C143+[1]SD7b!C143++[1]SD7e!C143</f>
        <v>0</v>
      </c>
      <c r="D143" s="44">
        <f>[1]SD7a!D143+[1]SD7b!D143++[1]SD7e!D143</f>
        <v>0</v>
      </c>
      <c r="E143" s="149">
        <f>[1]SD7a!E143+[1]SD7b!E143++[1]SD7e!E143</f>
        <v>0</v>
      </c>
      <c r="F143" s="140">
        <f>[1]SD7a!F143+[1]SD7b!F143++[1]SD7e!F143</f>
        <v>0</v>
      </c>
      <c r="G143" s="44">
        <f>[1]SD7a!G143+[1]SD7b!G143++[1]SD7e!G143</f>
        <v>0</v>
      </c>
      <c r="H143" s="141">
        <f>[1]SD7a!H143+[1]SD7b!H143++[1]SD7e!H143</f>
        <v>0</v>
      </c>
      <c r="I143" s="140">
        <f>[1]SD7a!I143+[1]SD7b!I143++[1]SD7e!I143</f>
        <v>0</v>
      </c>
      <c r="J143" s="44">
        <f>[1]SD7a!J143+[1]SD7b!J143++[1]SD7e!J143</f>
        <v>0</v>
      </c>
      <c r="K143" s="141">
        <f>[1]SD7a!K143+[1]SD7b!K143++[1]SD7e!K143</f>
        <v>0</v>
      </c>
    </row>
    <row r="144" spans="1:11" ht="13.35" customHeight="1" x14ac:dyDescent="0.25">
      <c r="A144" s="147" t="s">
        <v>164</v>
      </c>
      <c r="B144" s="91"/>
      <c r="C144" s="45">
        <f>[1]SD7a!C144+[1]SD7b!C144++[1]SD7e!C144</f>
        <v>0</v>
      </c>
      <c r="D144" s="44">
        <f>[1]SD7a!D144+[1]SD7b!D144++[1]SD7e!D144</f>
        <v>0</v>
      </c>
      <c r="E144" s="149">
        <f>[1]SD7a!E144+[1]SD7b!E144++[1]SD7e!E144</f>
        <v>0</v>
      </c>
      <c r="F144" s="140">
        <f>[1]SD7a!F144+[1]SD7b!F144++[1]SD7e!F144</f>
        <v>0</v>
      </c>
      <c r="G144" s="44">
        <f>[1]SD7a!G144+[1]SD7b!G144++[1]SD7e!G144</f>
        <v>0</v>
      </c>
      <c r="H144" s="141">
        <f>[1]SD7a!H144+[1]SD7b!H144++[1]SD7e!H144</f>
        <v>0</v>
      </c>
      <c r="I144" s="140">
        <f>[1]SD7a!I144+[1]SD7b!I144++[1]SD7e!I144</f>
        <v>0</v>
      </c>
      <c r="J144" s="44">
        <f>[1]SD7a!J144+[1]SD7b!J144++[1]SD7e!J144</f>
        <v>0</v>
      </c>
      <c r="K144" s="141">
        <f>[1]SD7a!K144+[1]SD7b!K144++[1]SD7e!K144</f>
        <v>0</v>
      </c>
    </row>
    <row r="145" spans="1:11" s="208" customFormat="1" ht="13.35" customHeight="1" x14ac:dyDescent="0.25">
      <c r="A145" s="201" t="s">
        <v>165</v>
      </c>
      <c r="B145" s="202"/>
      <c r="C145" s="488">
        <v>5785</v>
      </c>
      <c r="D145" s="488"/>
      <c r="E145" s="489">
        <v>0</v>
      </c>
      <c r="F145" s="490">
        <v>0</v>
      </c>
      <c r="G145" s="488">
        <v>0</v>
      </c>
      <c r="H145" s="489">
        <v>0</v>
      </c>
      <c r="I145" s="490">
        <v>0</v>
      </c>
      <c r="J145" s="488">
        <v>0</v>
      </c>
      <c r="K145" s="491">
        <v>0</v>
      </c>
    </row>
    <row r="146" spans="1:11" ht="13.35" customHeight="1" x14ac:dyDescent="0.25">
      <c r="A146" s="147" t="s">
        <v>166</v>
      </c>
      <c r="B146" s="91"/>
      <c r="C146" s="45">
        <f>[1]SD7a!C146+[1]SD7b!C146++[1]SD7e!C146</f>
        <v>0</v>
      </c>
      <c r="D146" s="44">
        <f>[1]SD7a!D146+[1]SD7b!D146++[1]SD7e!D146</f>
        <v>0</v>
      </c>
      <c r="E146" s="149">
        <f>[1]SD7a!E146+[1]SD7b!E146++[1]SD7e!E146</f>
        <v>0</v>
      </c>
      <c r="F146" s="140">
        <f>[1]SD7a!F146+[1]SD7b!F146++[1]SD7e!F146</f>
        <v>0</v>
      </c>
      <c r="G146" s="44">
        <f>[1]SD7a!G146+[1]SD7b!G146++[1]SD7e!G146</f>
        <v>0</v>
      </c>
      <c r="H146" s="141">
        <f>[1]SD7a!H146+[1]SD7b!H146++[1]SD7e!H146</f>
        <v>0</v>
      </c>
      <c r="I146" s="140">
        <f>[1]SD7a!I146+[1]SD7b!I146++[1]SD7e!I146</f>
        <v>0</v>
      </c>
      <c r="J146" s="44">
        <f>[1]SD7a!J146+[1]SD7b!J146++[1]SD7e!J146</f>
        <v>0</v>
      </c>
      <c r="K146" s="141">
        <f>[1]SD7a!K146+[1]SD7b!K146++[1]SD7e!K146</f>
        <v>0</v>
      </c>
    </row>
    <row r="147" spans="1:11" ht="13.35" customHeight="1" x14ac:dyDescent="0.25">
      <c r="A147" s="147" t="s">
        <v>167</v>
      </c>
      <c r="B147" s="91"/>
      <c r="C147" s="45">
        <f>[1]SD7a!C147+[1]SD7b!C147++[1]SD7e!C147</f>
        <v>0</v>
      </c>
      <c r="D147" s="44">
        <f>[1]SD7a!D147+[1]SD7b!D147++[1]SD7e!D147</f>
        <v>0</v>
      </c>
      <c r="E147" s="149">
        <f>[1]SD7a!E147+[1]SD7b!E147++[1]SD7e!E147</f>
        <v>0</v>
      </c>
      <c r="F147" s="140">
        <f>[1]SD7a!F147+[1]SD7b!F147++[1]SD7e!F147</f>
        <v>0</v>
      </c>
      <c r="G147" s="44">
        <f>[1]SD7a!G147+[1]SD7b!G147++[1]SD7e!G147</f>
        <v>0</v>
      </c>
      <c r="H147" s="141">
        <f>[1]SD7a!H147+[1]SD7b!H147++[1]SD7e!H147</f>
        <v>0</v>
      </c>
      <c r="I147" s="140">
        <f>[1]SD7a!I147+[1]SD7b!I147++[1]SD7e!I147</f>
        <v>0</v>
      </c>
      <c r="J147" s="44">
        <f>[1]SD7a!J147+[1]SD7b!J147++[1]SD7e!J147</f>
        <v>0</v>
      </c>
      <c r="K147" s="141">
        <f>[1]SD7a!K147+[1]SD7b!K147++[1]SD7e!K147</f>
        <v>0</v>
      </c>
    </row>
    <row r="148" spans="1:11" ht="5.0999999999999996" customHeight="1" x14ac:dyDescent="0.25">
      <c r="A148" s="109"/>
      <c r="B148" s="91"/>
      <c r="C148" s="114"/>
      <c r="D148" s="114"/>
      <c r="E148" s="117"/>
      <c r="F148" s="116"/>
      <c r="G148" s="114"/>
      <c r="H148" s="115"/>
      <c r="I148" s="116"/>
      <c r="J148" s="114"/>
      <c r="K148" s="117"/>
    </row>
    <row r="149" spans="1:11" ht="12" customHeight="1" x14ac:dyDescent="0.25">
      <c r="A149" s="93" t="s">
        <v>168</v>
      </c>
      <c r="B149" s="91"/>
      <c r="C149" s="480">
        <f>SUM(C150:C150)</f>
        <v>105380</v>
      </c>
      <c r="D149" s="480">
        <f>SUM(D150:D150)</f>
        <v>0</v>
      </c>
      <c r="E149" s="479">
        <f t="shared" ref="E149:K149" si="22">SUM(E150:E150)</f>
        <v>0</v>
      </c>
      <c r="F149" s="481">
        <f t="shared" si="22"/>
        <v>0</v>
      </c>
      <c r="G149" s="480">
        <f t="shared" si="22"/>
        <v>0</v>
      </c>
      <c r="H149" s="482">
        <f t="shared" si="22"/>
        <v>0</v>
      </c>
      <c r="I149" s="481">
        <f t="shared" si="22"/>
        <v>0</v>
      </c>
      <c r="J149" s="480">
        <f t="shared" si="22"/>
        <v>0</v>
      </c>
      <c r="K149" s="479">
        <f t="shared" si="22"/>
        <v>0</v>
      </c>
    </row>
    <row r="150" spans="1:11" s="208" customFormat="1" ht="13.35" customHeight="1" x14ac:dyDescent="0.25">
      <c r="A150" s="209" t="s">
        <v>168</v>
      </c>
      <c r="B150" s="202"/>
      <c r="C150" s="484">
        <v>105380</v>
      </c>
      <c r="D150" s="484"/>
      <c r="E150" s="485">
        <v>0</v>
      </c>
      <c r="F150" s="486"/>
      <c r="G150" s="484"/>
      <c r="H150" s="487">
        <f>SUM(F150:G150)</f>
        <v>0</v>
      </c>
      <c r="I150" s="486"/>
      <c r="J150" s="484"/>
      <c r="K150" s="485"/>
    </row>
    <row r="151" spans="1:11" ht="5.0999999999999996" customHeight="1" x14ac:dyDescent="0.25">
      <c r="A151" s="109"/>
      <c r="B151" s="91"/>
      <c r="C151" s="44"/>
      <c r="D151" s="44"/>
      <c r="E151" s="47"/>
      <c r="F151" s="46"/>
      <c r="G151" s="44"/>
      <c r="H151" s="45"/>
      <c r="I151" s="46"/>
      <c r="J151" s="44"/>
      <c r="K151" s="47"/>
    </row>
    <row r="152" spans="1:11" ht="13.35" customHeight="1" x14ac:dyDescent="0.25">
      <c r="A152" s="93" t="s">
        <v>169</v>
      </c>
      <c r="B152" s="91"/>
      <c r="C152" s="480">
        <f t="shared" ref="C152:K152" si="23">SUM(C153:C153)</f>
        <v>36183</v>
      </c>
      <c r="D152" s="480">
        <f t="shared" si="23"/>
        <v>0</v>
      </c>
      <c r="E152" s="479">
        <f t="shared" si="23"/>
        <v>0</v>
      </c>
      <c r="F152" s="481">
        <f t="shared" si="23"/>
        <v>0</v>
      </c>
      <c r="G152" s="480">
        <f t="shared" si="23"/>
        <v>0</v>
      </c>
      <c r="H152" s="482">
        <f t="shared" si="23"/>
        <v>0</v>
      </c>
      <c r="I152" s="481">
        <f t="shared" si="23"/>
        <v>0</v>
      </c>
      <c r="J152" s="480">
        <f t="shared" si="23"/>
        <v>100000</v>
      </c>
      <c r="K152" s="479">
        <f t="shared" si="23"/>
        <v>100000</v>
      </c>
    </row>
    <row r="153" spans="1:11" s="208" customFormat="1" ht="13.35" customHeight="1" x14ac:dyDescent="0.25">
      <c r="A153" s="209" t="s">
        <v>169</v>
      </c>
      <c r="B153" s="202"/>
      <c r="C153" s="489">
        <f>11247+24936</f>
        <v>36183</v>
      </c>
      <c r="D153" s="488"/>
      <c r="E153" s="492">
        <v>0</v>
      </c>
      <c r="F153" s="493"/>
      <c r="G153" s="488"/>
      <c r="H153" s="491">
        <f>SUM(F153:G153)</f>
        <v>0</v>
      </c>
      <c r="I153" s="493"/>
      <c r="J153" s="488">
        <v>100000</v>
      </c>
      <c r="K153" s="491">
        <v>100000</v>
      </c>
    </row>
    <row r="154" spans="1:11" ht="5.0999999999999996" customHeight="1" x14ac:dyDescent="0.25">
      <c r="A154" s="109"/>
      <c r="B154" s="91"/>
      <c r="C154" s="44"/>
      <c r="D154" s="44"/>
      <c r="E154" s="47"/>
      <c r="F154" s="46"/>
      <c r="G154" s="44"/>
      <c r="H154" s="45"/>
      <c r="I154" s="46"/>
      <c r="J154" s="44"/>
      <c r="K154" s="47"/>
    </row>
    <row r="155" spans="1:11" ht="13.35" customHeight="1" x14ac:dyDescent="0.25">
      <c r="A155" s="93" t="s">
        <v>170</v>
      </c>
      <c r="B155" s="91"/>
      <c r="C155" s="480">
        <f t="shared" ref="C155:K155" si="24">SUM(C156:C156)</f>
        <v>0</v>
      </c>
      <c r="D155" s="480">
        <f t="shared" si="24"/>
        <v>0</v>
      </c>
      <c r="E155" s="479">
        <f t="shared" si="24"/>
        <v>0</v>
      </c>
      <c r="F155" s="481">
        <f t="shared" si="24"/>
        <v>300000</v>
      </c>
      <c r="G155" s="480">
        <f t="shared" si="24"/>
        <v>0</v>
      </c>
      <c r="H155" s="482">
        <f t="shared" si="24"/>
        <v>0</v>
      </c>
      <c r="I155" s="481">
        <f t="shared" si="24"/>
        <v>300000</v>
      </c>
      <c r="J155" s="480">
        <f t="shared" si="24"/>
        <v>300000</v>
      </c>
      <c r="K155" s="479">
        <f t="shared" si="24"/>
        <v>300000</v>
      </c>
    </row>
    <row r="156" spans="1:11" s="208" customFormat="1" ht="13.35" customHeight="1" x14ac:dyDescent="0.25">
      <c r="A156" s="209" t="s">
        <v>170</v>
      </c>
      <c r="B156" s="202"/>
      <c r="C156" s="489">
        <v>0</v>
      </c>
      <c r="D156" s="488">
        <v>0</v>
      </c>
      <c r="E156" s="492">
        <v>0</v>
      </c>
      <c r="F156" s="493">
        <v>300000</v>
      </c>
      <c r="G156" s="488">
        <v>0</v>
      </c>
      <c r="H156" s="491">
        <v>0</v>
      </c>
      <c r="I156" s="493">
        <v>300000</v>
      </c>
      <c r="J156" s="488">
        <v>300000</v>
      </c>
      <c r="K156" s="491">
        <v>300000</v>
      </c>
    </row>
    <row r="157" spans="1:11" ht="5.0999999999999996" customHeight="1" x14ac:dyDescent="0.25">
      <c r="A157" s="109"/>
      <c r="B157" s="91"/>
      <c r="C157" s="44"/>
      <c r="D157" s="44"/>
      <c r="E157" s="47"/>
      <c r="F157" s="46"/>
      <c r="G157" s="44"/>
      <c r="H157" s="45"/>
      <c r="I157" s="46"/>
      <c r="J157" s="44"/>
      <c r="K157" s="47"/>
    </row>
    <row r="158" spans="1:11" ht="13.35" customHeight="1" x14ac:dyDescent="0.25">
      <c r="A158" s="93" t="s">
        <v>171</v>
      </c>
      <c r="B158" s="91"/>
      <c r="C158" s="480">
        <f t="shared" ref="C158:K158" si="25">SUM(C159:C159)</f>
        <v>0</v>
      </c>
      <c r="D158" s="480">
        <f t="shared" si="25"/>
        <v>0</v>
      </c>
      <c r="E158" s="479">
        <f t="shared" si="25"/>
        <v>0</v>
      </c>
      <c r="F158" s="481">
        <f t="shared" si="25"/>
        <v>0</v>
      </c>
      <c r="G158" s="480">
        <f t="shared" si="25"/>
        <v>0</v>
      </c>
      <c r="H158" s="482">
        <f t="shared" si="25"/>
        <v>0</v>
      </c>
      <c r="I158" s="481">
        <f t="shared" si="25"/>
        <v>200000</v>
      </c>
      <c r="J158" s="480">
        <f t="shared" si="25"/>
        <v>200000</v>
      </c>
      <c r="K158" s="479">
        <f t="shared" si="25"/>
        <v>200000</v>
      </c>
    </row>
    <row r="159" spans="1:11" s="208" customFormat="1" ht="13.35" customHeight="1" x14ac:dyDescent="0.25">
      <c r="A159" s="209" t="s">
        <v>171</v>
      </c>
      <c r="B159" s="202"/>
      <c r="C159" s="489">
        <v>0</v>
      </c>
      <c r="D159" s="488">
        <v>0</v>
      </c>
      <c r="E159" s="492">
        <v>0</v>
      </c>
      <c r="F159" s="493"/>
      <c r="G159" s="488"/>
      <c r="H159" s="491">
        <f>SUM(F159:G159)</f>
        <v>0</v>
      </c>
      <c r="I159" s="493">
        <v>200000</v>
      </c>
      <c r="J159" s="488">
        <v>200000</v>
      </c>
      <c r="K159" s="491">
        <v>200000</v>
      </c>
    </row>
    <row r="160" spans="1:11" ht="5.0999999999999996" customHeight="1" x14ac:dyDescent="0.25">
      <c r="A160" s="109"/>
      <c r="B160" s="91"/>
      <c r="C160" s="44"/>
      <c r="D160" s="44"/>
      <c r="E160" s="47"/>
      <c r="F160" s="46"/>
      <c r="G160" s="44"/>
      <c r="H160" s="45"/>
      <c r="I160" s="46"/>
      <c r="J160" s="44"/>
      <c r="K160" s="47"/>
    </row>
    <row r="161" spans="1:23" ht="13.35" customHeight="1" x14ac:dyDescent="0.25">
      <c r="A161" s="93" t="s">
        <v>172</v>
      </c>
      <c r="B161" s="91"/>
      <c r="C161" s="480">
        <f t="shared" ref="C161:K161" si="26">SUM(C162:C162)</f>
        <v>0</v>
      </c>
      <c r="D161" s="480">
        <f t="shared" si="26"/>
        <v>0</v>
      </c>
      <c r="E161" s="479">
        <f t="shared" si="26"/>
        <v>0</v>
      </c>
      <c r="F161" s="481">
        <f t="shared" si="26"/>
        <v>0</v>
      </c>
      <c r="G161" s="480">
        <f t="shared" si="26"/>
        <v>0</v>
      </c>
      <c r="H161" s="482">
        <f t="shared" si="26"/>
        <v>0</v>
      </c>
      <c r="I161" s="481">
        <f t="shared" si="26"/>
        <v>0</v>
      </c>
      <c r="J161" s="480">
        <f t="shared" si="26"/>
        <v>0</v>
      </c>
      <c r="K161" s="479">
        <f t="shared" si="26"/>
        <v>0</v>
      </c>
    </row>
    <row r="162" spans="1:23" ht="13.35" customHeight="1" x14ac:dyDescent="0.25">
      <c r="A162" s="142" t="s">
        <v>172</v>
      </c>
      <c r="B162" s="91"/>
      <c r="C162" s="45">
        <f>[1]SD7a!C162+[1]SD7b!C162++[1]SD7e!C162</f>
        <v>0</v>
      </c>
      <c r="D162" s="44">
        <f>[1]SD7a!D162+[1]SD7b!D162++[1]SD7e!D162</f>
        <v>0</v>
      </c>
      <c r="E162" s="149">
        <f>[1]SD7a!E162+[1]SD7b!E162++[1]SD7e!E162</f>
        <v>0</v>
      </c>
      <c r="F162" s="140">
        <f>[1]SD7a!F162+[1]SD7b!F162++[1]SD7e!F162</f>
        <v>0</v>
      </c>
      <c r="G162" s="44">
        <f>[1]SD7a!G162+[1]SD7b!G162++[1]SD7e!G162</f>
        <v>0</v>
      </c>
      <c r="H162" s="141">
        <f>[1]SD7a!H162+[1]SD7b!H162++[1]SD7e!H162</f>
        <v>0</v>
      </c>
      <c r="I162" s="140">
        <f>[1]SD7a!I162+[1]SD7b!I162++[1]SD7e!I162</f>
        <v>0</v>
      </c>
      <c r="J162" s="44">
        <f>[1]SD7a!J162+[1]SD7b!J162++[1]SD7e!J162</f>
        <v>0</v>
      </c>
      <c r="K162" s="141">
        <f>[1]SD7a!K162+[1]SD7b!K162++[1]SD7e!K162</f>
        <v>0</v>
      </c>
    </row>
    <row r="163" spans="1:23" ht="5.0999999999999996" customHeight="1" x14ac:dyDescent="0.25">
      <c r="A163" s="109"/>
      <c r="B163" s="91"/>
      <c r="C163" s="44"/>
      <c r="D163" s="44"/>
      <c r="E163" s="47"/>
      <c r="F163" s="46"/>
      <c r="G163" s="44"/>
      <c r="H163" s="45"/>
      <c r="I163" s="46"/>
      <c r="J163" s="44"/>
      <c r="K163" s="47"/>
    </row>
    <row r="164" spans="1:23" ht="13.35" customHeight="1" x14ac:dyDescent="0.25">
      <c r="A164" s="93" t="s">
        <v>173</v>
      </c>
      <c r="B164" s="91"/>
      <c r="C164" s="480">
        <f t="shared" ref="C164:K164" si="27">SUM(C165:C165)</f>
        <v>0</v>
      </c>
      <c r="D164" s="480">
        <f t="shared" si="27"/>
        <v>0</v>
      </c>
      <c r="E164" s="479">
        <f t="shared" si="27"/>
        <v>0</v>
      </c>
      <c r="F164" s="481">
        <f t="shared" si="27"/>
        <v>0</v>
      </c>
      <c r="G164" s="480">
        <f t="shared" si="27"/>
        <v>0</v>
      </c>
      <c r="H164" s="482">
        <f t="shared" si="27"/>
        <v>0</v>
      </c>
      <c r="I164" s="481">
        <f t="shared" si="27"/>
        <v>0</v>
      </c>
      <c r="J164" s="480">
        <f t="shared" si="27"/>
        <v>0</v>
      </c>
      <c r="K164" s="479">
        <f t="shared" si="27"/>
        <v>0</v>
      </c>
      <c r="M164" s="3">
        <f>162+16+2</f>
        <v>180</v>
      </c>
    </row>
    <row r="165" spans="1:23" ht="13.35" customHeight="1" x14ac:dyDescent="0.25">
      <c r="A165" s="142" t="s">
        <v>173</v>
      </c>
      <c r="B165" s="91"/>
      <c r="C165" s="45">
        <f>[1]SD7a!C165+[1]SD7b!C165++[1]SD7e!C165</f>
        <v>0</v>
      </c>
      <c r="D165" s="44">
        <f>[1]SD7a!D165+[1]SD7b!D165++[1]SD7e!D165</f>
        <v>0</v>
      </c>
      <c r="E165" s="149">
        <f>[1]SD7a!E165+[1]SD7b!E165++[1]SD7e!E165</f>
        <v>0</v>
      </c>
      <c r="F165" s="140">
        <f>[1]SD7a!F165+[1]SD7b!F165++[1]SD7e!F165</f>
        <v>0</v>
      </c>
      <c r="G165" s="44">
        <f>[1]SD7a!G165+[1]SD7b!G165++[1]SD7e!G165</f>
        <v>0</v>
      </c>
      <c r="H165" s="141">
        <f>[1]SD7a!H165+[1]SD7b!H165++[1]SD7e!H165</f>
        <v>0</v>
      </c>
      <c r="I165" s="140">
        <f>[1]SD7a!I165+[1]SD7b!I165++[1]SD7e!I165</f>
        <v>0</v>
      </c>
      <c r="J165" s="44">
        <f>[1]SD7a!J165+[1]SD7b!J165++[1]SD7e!J165</f>
        <v>0</v>
      </c>
      <c r="K165" s="141">
        <f>[1]SD7a!K165+[1]SD7b!K165++[1]SD7e!K165</f>
        <v>0</v>
      </c>
    </row>
    <row r="166" spans="1:23" ht="5.0999999999999996" customHeight="1" x14ac:dyDescent="0.25">
      <c r="A166" s="109"/>
      <c r="B166" s="91"/>
      <c r="C166" s="44"/>
      <c r="D166" s="44"/>
      <c r="E166" s="47"/>
      <c r="F166" s="46"/>
      <c r="G166" s="44"/>
      <c r="H166" s="45"/>
      <c r="I166" s="46"/>
      <c r="J166" s="44"/>
      <c r="K166" s="47"/>
    </row>
    <row r="167" spans="1:23" ht="12.75" customHeight="1" x14ac:dyDescent="0.25">
      <c r="A167" s="16" t="s">
        <v>534</v>
      </c>
      <c r="B167" s="478">
        <v>1</v>
      </c>
      <c r="C167" s="344">
        <f t="shared" ref="C167:K167" si="28">C6+C74+C103+C110+C118+C136+C139+C149+C152+C155+C158+C161+C164</f>
        <v>147348</v>
      </c>
      <c r="D167" s="119">
        <f t="shared" si="28"/>
        <v>0</v>
      </c>
      <c r="E167" s="17">
        <f t="shared" si="28"/>
        <v>0</v>
      </c>
      <c r="F167" s="344">
        <f t="shared" si="28"/>
        <v>300000</v>
      </c>
      <c r="G167" s="119">
        <f t="shared" si="28"/>
        <v>0</v>
      </c>
      <c r="H167" s="17">
        <f t="shared" si="28"/>
        <v>0</v>
      </c>
      <c r="I167" s="344">
        <f t="shared" si="28"/>
        <v>500000</v>
      </c>
      <c r="J167" s="119">
        <f t="shared" si="28"/>
        <v>600000</v>
      </c>
      <c r="K167" s="17">
        <f t="shared" si="28"/>
        <v>600000</v>
      </c>
      <c r="M167" s="21"/>
      <c r="N167" s="21"/>
      <c r="O167" s="21"/>
      <c r="P167" s="21"/>
      <c r="Q167" s="21"/>
      <c r="R167" s="21"/>
      <c r="S167" s="21"/>
      <c r="T167" s="21"/>
      <c r="U167" s="21"/>
      <c r="V167" s="21"/>
      <c r="W167" s="21"/>
    </row>
    <row r="168" spans="1:23" ht="12.75" customHeight="1" x14ac:dyDescent="0.25">
      <c r="A168" s="22"/>
      <c r="B168" s="477"/>
      <c r="C168" s="115"/>
      <c r="D168" s="115"/>
      <c r="E168" s="115"/>
      <c r="F168" s="115"/>
      <c r="G168" s="115"/>
      <c r="H168" s="115"/>
      <c r="I168" s="115"/>
      <c r="J168" s="115"/>
      <c r="K168" s="115"/>
      <c r="M168" s="21"/>
      <c r="N168" s="21"/>
      <c r="O168" s="21"/>
      <c r="P168" s="21"/>
      <c r="Q168" s="21"/>
      <c r="R168" s="21"/>
      <c r="S168" s="21"/>
      <c r="T168" s="21"/>
      <c r="U168" s="21"/>
      <c r="V168" s="21"/>
      <c r="W168" s="21"/>
    </row>
    <row r="169" spans="1:23" ht="12.75" customHeight="1" x14ac:dyDescent="0.25">
      <c r="A169" s="164" t="s">
        <v>533</v>
      </c>
      <c r="B169" s="476"/>
      <c r="C169" s="475"/>
      <c r="D169" s="474"/>
      <c r="E169" s="473"/>
      <c r="F169" s="475"/>
      <c r="G169" s="474"/>
      <c r="H169" s="473"/>
      <c r="I169" s="475"/>
      <c r="J169" s="474"/>
      <c r="K169" s="473"/>
    </row>
    <row r="170" spans="1:23" ht="12.75" customHeight="1" x14ac:dyDescent="0.25">
      <c r="A170" s="472" t="s">
        <v>532</v>
      </c>
      <c r="B170" s="314"/>
      <c r="C170" s="62">
        <v>0</v>
      </c>
      <c r="D170" s="61">
        <v>0</v>
      </c>
      <c r="E170" s="151">
        <v>0</v>
      </c>
      <c r="F170" s="152">
        <v>0</v>
      </c>
      <c r="G170" s="61">
        <v>0</v>
      </c>
      <c r="H170" s="153">
        <v>0</v>
      </c>
      <c r="I170" s="152">
        <v>0</v>
      </c>
      <c r="J170" s="61">
        <v>0</v>
      </c>
      <c r="K170" s="153">
        <v>0</v>
      </c>
    </row>
    <row r="171" spans="1:23" ht="12.75" customHeight="1" x14ac:dyDescent="0.25">
      <c r="A171" s="472" t="s">
        <v>531</v>
      </c>
      <c r="B171" s="314"/>
      <c r="C171" s="62">
        <v>0</v>
      </c>
      <c r="D171" s="61">
        <v>0</v>
      </c>
      <c r="E171" s="151">
        <v>0</v>
      </c>
      <c r="F171" s="152">
        <v>0</v>
      </c>
      <c r="G171" s="61">
        <v>0</v>
      </c>
      <c r="H171" s="153">
        <v>0</v>
      </c>
      <c r="I171" s="152">
        <v>0</v>
      </c>
      <c r="J171" s="61">
        <v>0</v>
      </c>
      <c r="K171" s="153">
        <v>0</v>
      </c>
    </row>
    <row r="172" spans="1:23" ht="12.75" customHeight="1" x14ac:dyDescent="0.25">
      <c r="A172" s="472" t="s">
        <v>530</v>
      </c>
      <c r="B172" s="314"/>
      <c r="C172" s="62"/>
      <c r="D172" s="61">
        <f t="shared" ref="D172:H172" si="29">D167</f>
        <v>0</v>
      </c>
      <c r="E172" s="151">
        <f t="shared" si="29"/>
        <v>0</v>
      </c>
      <c r="F172" s="152">
        <f t="shared" si="29"/>
        <v>300000</v>
      </c>
      <c r="G172" s="61">
        <f t="shared" si="29"/>
        <v>0</v>
      </c>
      <c r="H172" s="153">
        <f t="shared" si="29"/>
        <v>0</v>
      </c>
      <c r="I172" s="152">
        <f>I167-I156</f>
        <v>200000</v>
      </c>
      <c r="J172" s="61">
        <f t="shared" ref="J172:K172" si="30">J167-J156</f>
        <v>300000</v>
      </c>
      <c r="K172" s="153">
        <f t="shared" si="30"/>
        <v>300000</v>
      </c>
    </row>
    <row r="173" spans="1:23" ht="12.75" customHeight="1" x14ac:dyDescent="0.25">
      <c r="A173" s="472" t="s">
        <v>529</v>
      </c>
      <c r="B173" s="314"/>
      <c r="C173" s="62"/>
      <c r="D173" s="61"/>
      <c r="E173" s="151"/>
      <c r="F173" s="152"/>
      <c r="G173" s="61"/>
      <c r="H173" s="153"/>
      <c r="I173" s="152"/>
      <c r="J173" s="61"/>
      <c r="K173" s="153"/>
    </row>
    <row r="174" spans="1:23" ht="12.75" customHeight="1" x14ac:dyDescent="0.25">
      <c r="A174" s="282" t="s">
        <v>465</v>
      </c>
      <c r="B174" s="321"/>
      <c r="C174" s="322">
        <f t="shared" ref="C174:K174" si="31">SUM(C170:C173)</f>
        <v>0</v>
      </c>
      <c r="D174" s="104">
        <f t="shared" si="31"/>
        <v>0</v>
      </c>
      <c r="E174" s="324">
        <f t="shared" si="31"/>
        <v>0</v>
      </c>
      <c r="F174" s="322">
        <f t="shared" si="31"/>
        <v>300000</v>
      </c>
      <c r="G174" s="104">
        <f t="shared" si="31"/>
        <v>0</v>
      </c>
      <c r="H174" s="324">
        <f t="shared" si="31"/>
        <v>0</v>
      </c>
      <c r="I174" s="322">
        <f t="shared" si="31"/>
        <v>200000</v>
      </c>
      <c r="J174" s="104">
        <f t="shared" si="31"/>
        <v>300000</v>
      </c>
      <c r="K174" s="324">
        <f t="shared" si="31"/>
        <v>300000</v>
      </c>
      <c r="L174" s="21"/>
      <c r="M174" s="21"/>
      <c r="N174" s="21"/>
      <c r="O174" s="21"/>
      <c r="P174" s="21"/>
      <c r="Q174" s="21"/>
      <c r="R174" s="21"/>
      <c r="S174" s="21"/>
      <c r="T174" s="21"/>
      <c r="U174" s="21"/>
      <c r="V174" s="21"/>
      <c r="W174" s="21"/>
    </row>
    <row r="175" spans="1:23" ht="0.95" customHeight="1" x14ac:dyDescent="0.25">
      <c r="A175" s="282"/>
      <c r="B175" s="314"/>
      <c r="C175" s="45"/>
      <c r="D175" s="44"/>
      <c r="E175" s="149"/>
      <c r="F175" s="140"/>
      <c r="G175" s="44"/>
      <c r="H175" s="141"/>
      <c r="I175" s="140"/>
      <c r="J175" s="44"/>
      <c r="K175" s="141"/>
    </row>
    <row r="176" spans="1:23" ht="12.75" customHeight="1" x14ac:dyDescent="0.25">
      <c r="A176" s="282" t="s">
        <v>499</v>
      </c>
      <c r="B176" s="314">
        <v>3</v>
      </c>
      <c r="C176" s="62">
        <v>0</v>
      </c>
      <c r="D176" s="61">
        <v>0</v>
      </c>
      <c r="E176" s="151">
        <v>0</v>
      </c>
      <c r="F176" s="152">
        <v>0</v>
      </c>
      <c r="G176" s="61">
        <v>0</v>
      </c>
      <c r="H176" s="153">
        <v>0</v>
      </c>
      <c r="I176" s="152">
        <v>0</v>
      </c>
      <c r="J176" s="61">
        <v>0</v>
      </c>
      <c r="K176" s="153">
        <v>0</v>
      </c>
    </row>
    <row r="177" spans="1:12" ht="12.75" customHeight="1" x14ac:dyDescent="0.25">
      <c r="A177" s="282" t="s">
        <v>498</v>
      </c>
      <c r="B177" s="314"/>
      <c r="C177" s="62">
        <v>0</v>
      </c>
      <c r="D177" s="61">
        <v>0</v>
      </c>
      <c r="E177" s="151">
        <v>0</v>
      </c>
      <c r="F177" s="152">
        <v>0</v>
      </c>
      <c r="G177" s="61">
        <v>0</v>
      </c>
      <c r="H177" s="153">
        <v>0</v>
      </c>
      <c r="I177" s="152">
        <f>I156</f>
        <v>300000</v>
      </c>
      <c r="J177" s="61">
        <f t="shared" ref="J177:K177" si="32">J156</f>
        <v>300000</v>
      </c>
      <c r="K177" s="153">
        <f t="shared" si="32"/>
        <v>300000</v>
      </c>
    </row>
    <row r="178" spans="1:12" ht="12.75" customHeight="1" x14ac:dyDescent="0.25">
      <c r="A178" s="16" t="s">
        <v>528</v>
      </c>
      <c r="B178" s="340">
        <v>4</v>
      </c>
      <c r="C178" s="344">
        <f t="shared" ref="C178:K178" si="33">+C174+C176+C177</f>
        <v>0</v>
      </c>
      <c r="D178" s="119">
        <f t="shared" si="33"/>
        <v>0</v>
      </c>
      <c r="E178" s="17">
        <f t="shared" si="33"/>
        <v>0</v>
      </c>
      <c r="F178" s="344">
        <f t="shared" si="33"/>
        <v>300000</v>
      </c>
      <c r="G178" s="119">
        <f t="shared" si="33"/>
        <v>0</v>
      </c>
      <c r="H178" s="17">
        <f t="shared" si="33"/>
        <v>0</v>
      </c>
      <c r="I178" s="344">
        <f t="shared" si="33"/>
        <v>500000</v>
      </c>
      <c r="J178" s="119">
        <f t="shared" si="33"/>
        <v>600000</v>
      </c>
      <c r="K178" s="17">
        <f t="shared" si="33"/>
        <v>600000</v>
      </c>
    </row>
    <row r="179" spans="1:12" ht="12.75" customHeight="1" x14ac:dyDescent="0.25">
      <c r="A179" s="18" t="s">
        <v>460</v>
      </c>
      <c r="C179" s="21"/>
      <c r="D179" s="21"/>
      <c r="E179" s="21"/>
      <c r="F179" s="21"/>
      <c r="G179" s="21"/>
      <c r="H179" s="21"/>
      <c r="I179" s="21"/>
      <c r="J179" s="21"/>
      <c r="K179" s="21"/>
    </row>
    <row r="180" spans="1:12" ht="12.75" customHeight="1" x14ac:dyDescent="0.25">
      <c r="A180" s="20" t="s">
        <v>527</v>
      </c>
      <c r="C180" s="22"/>
      <c r="D180" s="22"/>
      <c r="E180" s="21"/>
      <c r="F180" s="21"/>
      <c r="G180" s="21"/>
      <c r="H180" s="21"/>
      <c r="I180" s="21"/>
      <c r="J180" s="21"/>
      <c r="K180" s="21"/>
    </row>
    <row r="181" spans="1:12" ht="12.75" customHeight="1" x14ac:dyDescent="0.25">
      <c r="A181" s="622" t="s">
        <v>526</v>
      </c>
      <c r="B181" s="622"/>
      <c r="C181" s="622"/>
      <c r="D181" s="622"/>
      <c r="E181" s="622"/>
      <c r="F181" s="622"/>
      <c r="G181" s="622"/>
      <c r="H181" s="622"/>
      <c r="I181" s="622"/>
      <c r="J181" s="622"/>
      <c r="K181" s="622"/>
      <c r="L181" s="622"/>
    </row>
    <row r="182" spans="1:12" ht="12.75" customHeight="1" x14ac:dyDescent="0.25">
      <c r="A182" s="20" t="s">
        <v>525</v>
      </c>
      <c r="B182" s="471"/>
      <c r="C182" s="471"/>
      <c r="D182" s="471"/>
      <c r="E182" s="471"/>
      <c r="F182" s="471"/>
      <c r="G182" s="471"/>
      <c r="H182" s="471"/>
      <c r="I182" s="471"/>
      <c r="J182" s="471"/>
      <c r="K182" s="471"/>
    </row>
    <row r="183" spans="1:12" ht="12.75" customHeight="1" x14ac:dyDescent="0.25">
      <c r="A183" s="20" t="s">
        <v>524</v>
      </c>
      <c r="B183" s="471"/>
      <c r="C183" s="471"/>
      <c r="D183" s="471"/>
      <c r="E183" s="471"/>
      <c r="F183" s="471"/>
      <c r="G183" s="471"/>
      <c r="H183" s="471"/>
      <c r="I183" s="471"/>
      <c r="J183" s="471"/>
      <c r="K183" s="471"/>
    </row>
    <row r="184" spans="1:12" ht="12.75" customHeight="1" x14ac:dyDescent="0.25">
      <c r="A184" s="20"/>
      <c r="C184" s="22"/>
      <c r="D184" s="22"/>
      <c r="E184" s="21"/>
      <c r="F184" s="21"/>
      <c r="G184" s="21"/>
      <c r="H184" s="21"/>
      <c r="I184" s="21"/>
      <c r="J184" s="21"/>
      <c r="K184" s="21"/>
    </row>
    <row r="185" spans="1:12" ht="12.75" customHeight="1" x14ac:dyDescent="0.25">
      <c r="C185" s="22"/>
      <c r="D185" s="22"/>
      <c r="E185" s="21"/>
      <c r="F185" s="21"/>
      <c r="G185" s="21"/>
      <c r="H185" s="21"/>
      <c r="I185" s="21"/>
      <c r="J185" s="21"/>
      <c r="K185" s="21"/>
    </row>
    <row r="186" spans="1:12" ht="12.75" customHeight="1" x14ac:dyDescent="0.25">
      <c r="A186" s="20"/>
      <c r="C186" s="22"/>
      <c r="D186" s="22"/>
      <c r="E186" s="21"/>
      <c r="F186" s="21"/>
      <c r="G186" s="21"/>
      <c r="H186" s="21"/>
      <c r="I186" s="21"/>
      <c r="J186" s="21"/>
      <c r="K186" s="21"/>
    </row>
    <row r="187" spans="1:12" ht="11.25" customHeight="1" x14ac:dyDescent="0.25">
      <c r="A187" s="125" t="s">
        <v>523</v>
      </c>
      <c r="B187" s="41"/>
      <c r="C187" s="470"/>
      <c r="D187" s="470">
        <f>D167-([1]SD7a!D167+[1]SD7b!D167++[1]SD7e!D167)</f>
        <v>0</v>
      </c>
      <c r="E187" s="470">
        <f>E167-([1]SD7a!E167+[1]SD7b!E167++[1]SD7e!E167)</f>
        <v>0</v>
      </c>
      <c r="F187" s="470">
        <f>F167-([1]SD7a!F167+[1]SD7b!F167++[1]SD7e!F167)</f>
        <v>300000</v>
      </c>
      <c r="G187" s="470">
        <f>G167-([1]SD7a!G167+[1]SD7b!G167++[1]SD7e!G167)</f>
        <v>0</v>
      </c>
      <c r="H187" s="470">
        <f>H167-([1]SD7a!H167+[1]SD7b!H167++[1]SD7e!H167)</f>
        <v>0</v>
      </c>
      <c r="I187" s="470">
        <f>I167-([1]SD7a!I167+[1]SD7b!I167++[1]SD7e!I167)</f>
        <v>500000</v>
      </c>
      <c r="J187" s="470">
        <f>J167-([1]SD7a!J167+[1]SD7b!J167++[1]SD7e!J167)</f>
        <v>600000</v>
      </c>
      <c r="K187" s="470">
        <f>K167-([1]SD7a!K167+[1]SD7b!K167++[1]SD7e!K167)</f>
        <v>600000</v>
      </c>
    </row>
    <row r="188" spans="1:12" ht="11.25" customHeight="1" x14ac:dyDescent="0.25"/>
    <row r="189" spans="1:12" ht="11.25" customHeight="1" x14ac:dyDescent="0.25"/>
    <row r="190" spans="1:12" ht="11.25" customHeight="1" x14ac:dyDescent="0.25"/>
    <row r="191" spans="1:12" ht="11.25" customHeight="1" x14ac:dyDescent="0.25"/>
    <row r="192" spans="1:1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sheetData>
  <mergeCells count="2">
    <mergeCell ref="F2:H2"/>
    <mergeCell ref="A181:L18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2C216-1B50-478F-8362-E8459138EB6E}">
  <sheetPr>
    <tabColor rgb="FF00B050"/>
    <pageSetUpPr fitToPage="1"/>
  </sheetPr>
  <dimension ref="A1:W88"/>
  <sheetViews>
    <sheetView workbookViewId="0">
      <selection activeCell="H24" sqref="H24"/>
    </sheetView>
  </sheetViews>
  <sheetFormatPr defaultColWidth="9.140625" defaultRowHeight="12.75" x14ac:dyDescent="0.25"/>
  <cols>
    <col min="1" max="1" width="30.7109375" style="3" customWidth="1"/>
    <col min="2" max="2" width="3.140625" style="2" customWidth="1"/>
    <col min="3" max="11" width="8.7109375" style="3" customWidth="1"/>
    <col min="12" max="12" width="27.7109375" style="3" customWidth="1"/>
    <col min="13" max="13" width="9.42578125" style="3" customWidth="1"/>
    <col min="14" max="14" width="9.85546875" style="3" customWidth="1"/>
    <col min="15" max="15" width="9.140625" style="3" customWidth="1"/>
    <col min="16" max="17" width="9.42578125" style="3" customWidth="1"/>
    <col min="18" max="18" width="9.85546875" style="3" customWidth="1"/>
    <col min="19" max="21" width="9.42578125" style="3" customWidth="1"/>
    <col min="22" max="23" width="9.85546875" style="3" customWidth="1"/>
    <col min="24" max="16384" width="9.140625" style="3"/>
  </cols>
  <sheetData>
    <row r="1" spans="1:23" ht="12.95" x14ac:dyDescent="0.3">
      <c r="A1" s="1" t="s">
        <v>596</v>
      </c>
    </row>
    <row r="2" spans="1:23" ht="27" customHeight="1" x14ac:dyDescent="0.25">
      <c r="A2" s="224" t="str">
        <f>desc</f>
        <v>Description</v>
      </c>
      <c r="B2" s="308" t="str">
        <f>head27</f>
        <v>Ref</v>
      </c>
      <c r="C2" s="130" t="s">
        <v>612</v>
      </c>
      <c r="D2" s="77" t="s">
        <v>613</v>
      </c>
      <c r="E2" s="131" t="s">
        <v>623</v>
      </c>
      <c r="F2" s="132" t="s">
        <v>628</v>
      </c>
      <c r="G2" s="133"/>
      <c r="H2" s="134"/>
      <c r="I2" s="132" t="str">
        <f>Head3a</f>
        <v>Medium Term Revenue and Expenditure Framework</v>
      </c>
      <c r="J2" s="133"/>
      <c r="K2" s="134"/>
    </row>
    <row r="3" spans="1:23" ht="27" customHeight="1" x14ac:dyDescent="0.25">
      <c r="A3" s="135" t="s">
        <v>7</v>
      </c>
      <c r="B3" s="309"/>
      <c r="C3" s="226" t="str">
        <f>Head5</f>
        <v>Audited Outcome</v>
      </c>
      <c r="D3" s="82" t="str">
        <f>Head5</f>
        <v>Audited Outcome</v>
      </c>
      <c r="E3" s="83" t="str">
        <f>Head5</f>
        <v>Audited Outcome</v>
      </c>
      <c r="F3" s="81" t="str">
        <f>Head6</f>
        <v>Original Budget</v>
      </c>
      <c r="G3" s="228" t="str">
        <f>Head7</f>
        <v>Adjusted Budget</v>
      </c>
      <c r="H3" s="83" t="str">
        <f>Head8</f>
        <v>Full Year Forecast</v>
      </c>
      <c r="I3" s="81" t="s">
        <v>625</v>
      </c>
      <c r="J3" s="228" t="s">
        <v>627</v>
      </c>
      <c r="K3" s="228" t="s">
        <v>629</v>
      </c>
    </row>
    <row r="4" spans="1:23" ht="12.75" customHeight="1" x14ac:dyDescent="0.25">
      <c r="A4" s="90" t="s">
        <v>587</v>
      </c>
      <c r="B4" s="314"/>
      <c r="C4" s="44"/>
      <c r="D4" s="141"/>
      <c r="E4" s="141"/>
      <c r="F4" s="140"/>
      <c r="G4" s="44"/>
      <c r="H4" s="141"/>
      <c r="I4" s="140"/>
      <c r="J4" s="44"/>
      <c r="K4" s="141"/>
    </row>
    <row r="5" spans="1:23" ht="12.75" customHeight="1" x14ac:dyDescent="0.25">
      <c r="A5" s="90" t="s">
        <v>586</v>
      </c>
      <c r="B5" s="314"/>
      <c r="C5" s="44"/>
      <c r="D5" s="141"/>
      <c r="E5" s="141"/>
      <c r="F5" s="140"/>
      <c r="G5" s="44"/>
      <c r="H5" s="141"/>
      <c r="I5" s="140"/>
      <c r="J5" s="44"/>
      <c r="K5" s="141"/>
    </row>
    <row r="6" spans="1:23" ht="12.75" customHeight="1" x14ac:dyDescent="0.25">
      <c r="A6" s="142" t="s">
        <v>585</v>
      </c>
      <c r="B6" s="314"/>
      <c r="C6" s="452">
        <v>447266</v>
      </c>
      <c r="D6" s="451">
        <v>303679</v>
      </c>
      <c r="E6" s="451">
        <v>0</v>
      </c>
      <c r="F6" s="453">
        <v>0</v>
      </c>
      <c r="G6" s="452">
        <v>0</v>
      </c>
      <c r="H6" s="451">
        <v>0</v>
      </c>
      <c r="I6" s="453"/>
      <c r="J6" s="452"/>
      <c r="K6" s="451"/>
    </row>
    <row r="7" spans="1:23" ht="12.75" customHeight="1" x14ac:dyDescent="0.25">
      <c r="A7" s="142" t="s">
        <v>584</v>
      </c>
      <c r="B7" s="314"/>
      <c r="C7" s="452">
        <v>0</v>
      </c>
      <c r="D7" s="451">
        <v>0</v>
      </c>
      <c r="E7" s="451">
        <v>0</v>
      </c>
      <c r="F7" s="453">
        <v>0</v>
      </c>
      <c r="G7" s="452">
        <v>0</v>
      </c>
      <c r="H7" s="451">
        <v>0</v>
      </c>
      <c r="I7" s="453"/>
      <c r="J7" s="452"/>
      <c r="K7" s="451"/>
    </row>
    <row r="8" spans="1:23" ht="12.75" customHeight="1" x14ac:dyDescent="0.25">
      <c r="A8" s="142" t="s">
        <v>583</v>
      </c>
      <c r="B8" s="314"/>
      <c r="C8" s="452">
        <v>17920439</v>
      </c>
      <c r="D8" s="451">
        <v>21798758</v>
      </c>
      <c r="E8" s="451">
        <v>0</v>
      </c>
      <c r="F8" s="453">
        <v>0</v>
      </c>
      <c r="G8" s="452">
        <v>0</v>
      </c>
      <c r="H8" s="451">
        <v>0</v>
      </c>
      <c r="I8" s="453"/>
      <c r="J8" s="452"/>
      <c r="K8" s="451"/>
    </row>
    <row r="9" spans="1:23" ht="12.75" customHeight="1" x14ac:dyDescent="0.25">
      <c r="A9" s="142" t="s">
        <v>582</v>
      </c>
      <c r="B9" s="314"/>
      <c r="C9" s="452">
        <v>57977</v>
      </c>
      <c r="D9" s="451">
        <v>2875</v>
      </c>
      <c r="E9" s="451">
        <v>0</v>
      </c>
      <c r="F9" s="453">
        <v>0</v>
      </c>
      <c r="G9" s="452">
        <v>0</v>
      </c>
      <c r="H9" s="451">
        <v>0</v>
      </c>
      <c r="I9" s="453"/>
      <c r="J9" s="452"/>
      <c r="K9" s="451"/>
    </row>
    <row r="10" spans="1:23" ht="12.75" customHeight="1" x14ac:dyDescent="0.25">
      <c r="A10" s="142" t="s">
        <v>581</v>
      </c>
      <c r="B10" s="314"/>
      <c r="C10" s="452">
        <v>0</v>
      </c>
      <c r="D10" s="451">
        <v>0</v>
      </c>
      <c r="E10" s="451">
        <v>0</v>
      </c>
      <c r="F10" s="453">
        <v>0</v>
      </c>
      <c r="G10" s="452">
        <v>0</v>
      </c>
      <c r="H10" s="451"/>
      <c r="I10" s="453"/>
      <c r="J10" s="452"/>
      <c r="K10" s="451"/>
    </row>
    <row r="11" spans="1:23" ht="12.75" customHeight="1" x14ac:dyDescent="0.25">
      <c r="A11" s="142" t="s">
        <v>580</v>
      </c>
      <c r="B11" s="314"/>
      <c r="C11" s="452">
        <v>0</v>
      </c>
      <c r="D11" s="451">
        <v>0</v>
      </c>
      <c r="E11" s="451">
        <v>0</v>
      </c>
      <c r="F11" s="453">
        <v>0</v>
      </c>
      <c r="G11" s="452">
        <v>0</v>
      </c>
      <c r="H11" s="451">
        <v>0</v>
      </c>
      <c r="I11" s="453"/>
      <c r="J11" s="452"/>
      <c r="K11" s="451"/>
    </row>
    <row r="12" spans="1:23" ht="12.75" customHeight="1" x14ac:dyDescent="0.25">
      <c r="A12" s="236" t="s">
        <v>495</v>
      </c>
      <c r="B12" s="463"/>
      <c r="C12" s="572">
        <f>SUM(C6:C11)</f>
        <v>18425682</v>
      </c>
      <c r="D12" s="573">
        <f>SUM(D6:D11)</f>
        <v>22105312</v>
      </c>
      <c r="E12" s="573">
        <f>SUM(E6:E11)</f>
        <v>0</v>
      </c>
      <c r="F12" s="438">
        <f>SUM(F6:F11)</f>
        <v>0</v>
      </c>
      <c r="G12" s="437">
        <f t="shared" ref="G12:H12" si="0">SUM(G6:G11)</f>
        <v>0</v>
      </c>
      <c r="H12" s="436">
        <f t="shared" si="0"/>
        <v>0</v>
      </c>
      <c r="I12" s="438">
        <f>SUM(I6:I11)</f>
        <v>0</v>
      </c>
      <c r="J12" s="437">
        <f>SUM(J6:J11)</f>
        <v>0</v>
      </c>
      <c r="K12" s="436">
        <f>SUM(K6:K11)</f>
        <v>0</v>
      </c>
      <c r="L12" s="21" t="s">
        <v>619</v>
      </c>
      <c r="M12" s="21"/>
      <c r="N12" s="21"/>
      <c r="O12" s="21"/>
      <c r="P12" s="21"/>
      <c r="Q12" s="21"/>
      <c r="R12" s="21"/>
      <c r="S12" s="21"/>
      <c r="T12" s="21"/>
      <c r="U12" s="21"/>
      <c r="V12" s="21"/>
      <c r="W12" s="21"/>
    </row>
    <row r="13" spans="1:23" ht="5.0999999999999996" customHeight="1" x14ac:dyDescent="0.25">
      <c r="A13" s="109"/>
      <c r="B13" s="314"/>
      <c r="C13" s="425"/>
      <c r="D13" s="424"/>
      <c r="E13" s="424"/>
      <c r="F13" s="426"/>
      <c r="G13" s="425"/>
      <c r="H13" s="424"/>
      <c r="I13" s="426"/>
      <c r="J13" s="425"/>
      <c r="K13" s="424"/>
    </row>
    <row r="14" spans="1:23" ht="13.5" customHeight="1" x14ac:dyDescent="0.25">
      <c r="A14" s="90" t="s">
        <v>579</v>
      </c>
      <c r="B14" s="314"/>
      <c r="C14" s="425"/>
      <c r="D14" s="424"/>
      <c r="E14" s="424"/>
      <c r="F14" s="426"/>
      <c r="G14" s="425"/>
      <c r="H14" s="424"/>
      <c r="I14" s="426"/>
      <c r="J14" s="425"/>
      <c r="K14" s="424"/>
    </row>
    <row r="15" spans="1:23" ht="12.75" customHeight="1" x14ac:dyDescent="0.25">
      <c r="A15" s="142" t="s">
        <v>578</v>
      </c>
      <c r="B15" s="314">
        <v>3</v>
      </c>
      <c r="C15" s="452">
        <v>0</v>
      </c>
      <c r="D15" s="451">
        <v>0</v>
      </c>
      <c r="E15" s="451">
        <v>0</v>
      </c>
      <c r="F15" s="453">
        <v>0</v>
      </c>
      <c r="G15" s="452">
        <v>0</v>
      </c>
      <c r="H15" s="451">
        <v>0</v>
      </c>
      <c r="I15" s="453"/>
      <c r="J15" s="452"/>
      <c r="K15" s="451"/>
    </row>
    <row r="16" spans="1:23" ht="12.75" customHeight="1" x14ac:dyDescent="0.25">
      <c r="A16" s="142" t="s">
        <v>577</v>
      </c>
      <c r="B16" s="314"/>
      <c r="C16" s="452">
        <v>0</v>
      </c>
      <c r="D16" s="451">
        <v>0</v>
      </c>
      <c r="E16" s="451">
        <v>0</v>
      </c>
      <c r="F16" s="453">
        <v>0</v>
      </c>
      <c r="G16" s="452">
        <v>0</v>
      </c>
      <c r="H16" s="451">
        <v>0</v>
      </c>
      <c r="I16" s="453"/>
      <c r="J16" s="452"/>
      <c r="K16" s="451"/>
    </row>
    <row r="17" spans="1:23" ht="12.75" customHeight="1" x14ac:dyDescent="0.25">
      <c r="A17" s="142" t="s">
        <v>576</v>
      </c>
      <c r="B17" s="314"/>
      <c r="C17" s="452">
        <v>0</v>
      </c>
      <c r="D17" s="451">
        <v>1314658</v>
      </c>
      <c r="E17" s="451">
        <v>0</v>
      </c>
      <c r="F17" s="453">
        <v>0</v>
      </c>
      <c r="G17" s="452">
        <v>0</v>
      </c>
      <c r="H17" s="451">
        <v>0</v>
      </c>
      <c r="I17" s="453"/>
      <c r="J17" s="452"/>
      <c r="K17" s="451"/>
    </row>
    <row r="18" spans="1:23" ht="12.75" customHeight="1" x14ac:dyDescent="0.25">
      <c r="A18" s="142" t="s">
        <v>575</v>
      </c>
      <c r="B18" s="314"/>
      <c r="C18" s="452">
        <v>0</v>
      </c>
      <c r="D18" s="451">
        <v>0</v>
      </c>
      <c r="E18" s="451">
        <v>0</v>
      </c>
      <c r="F18" s="453">
        <v>0</v>
      </c>
      <c r="G18" s="452">
        <v>0</v>
      </c>
      <c r="H18" s="451">
        <v>0</v>
      </c>
      <c r="I18" s="453"/>
      <c r="J18" s="452"/>
      <c r="K18" s="451"/>
    </row>
    <row r="19" spans="1:23" ht="12.75" customHeight="1" x14ac:dyDescent="0.25">
      <c r="A19" s="142" t="s">
        <v>574</v>
      </c>
      <c r="B19" s="314">
        <v>1</v>
      </c>
      <c r="C19" s="452">
        <v>19606271</v>
      </c>
      <c r="D19" s="451">
        <v>20902815</v>
      </c>
      <c r="E19" s="451">
        <v>0</v>
      </c>
      <c r="F19" s="453">
        <v>300000</v>
      </c>
      <c r="G19" s="452">
        <v>0</v>
      </c>
      <c r="H19" s="451">
        <f>SUM(F19:G19)</f>
        <v>300000</v>
      </c>
      <c r="I19" s="453">
        <v>500000</v>
      </c>
      <c r="J19" s="452">
        <v>600000</v>
      </c>
      <c r="K19" s="451">
        <v>600000</v>
      </c>
    </row>
    <row r="20" spans="1:23" ht="0.95" customHeight="1" x14ac:dyDescent="0.25">
      <c r="A20" s="142"/>
      <c r="B20" s="314"/>
      <c r="C20" s="425"/>
      <c r="D20" s="424"/>
      <c r="E20" s="424">
        <v>0</v>
      </c>
      <c r="F20" s="426"/>
      <c r="G20" s="425"/>
      <c r="H20" s="424"/>
      <c r="I20" s="426"/>
      <c r="J20" s="425"/>
      <c r="K20" s="424"/>
    </row>
    <row r="21" spans="1:23" ht="12.75" customHeight="1" x14ac:dyDescent="0.25">
      <c r="A21" s="142" t="s">
        <v>573</v>
      </c>
      <c r="B21" s="314"/>
      <c r="C21" s="452">
        <v>0</v>
      </c>
      <c r="D21" s="451">
        <v>0</v>
      </c>
      <c r="E21" s="451">
        <v>0</v>
      </c>
      <c r="F21" s="453">
        <v>0</v>
      </c>
      <c r="G21" s="452">
        <v>0</v>
      </c>
      <c r="H21" s="451">
        <v>0</v>
      </c>
      <c r="I21" s="453"/>
      <c r="J21" s="452"/>
      <c r="K21" s="451"/>
    </row>
    <row r="22" spans="1:23" ht="12.75" customHeight="1" x14ac:dyDescent="0.25">
      <c r="A22" s="142" t="s">
        <v>572</v>
      </c>
      <c r="B22" s="314"/>
      <c r="C22" s="452">
        <v>3599</v>
      </c>
      <c r="D22" s="451">
        <v>3977</v>
      </c>
      <c r="E22" s="451">
        <v>0</v>
      </c>
      <c r="F22" s="453">
        <v>0</v>
      </c>
      <c r="G22" s="452">
        <v>0</v>
      </c>
      <c r="H22" s="451">
        <v>0</v>
      </c>
      <c r="I22" s="453"/>
      <c r="J22" s="452"/>
      <c r="K22" s="451"/>
      <c r="L22" s="22"/>
      <c r="M22" s="22"/>
      <c r="N22" s="22"/>
    </row>
    <row r="23" spans="1:23" ht="12.75" customHeight="1" x14ac:dyDescent="0.25">
      <c r="A23" s="142" t="s">
        <v>571</v>
      </c>
      <c r="B23" s="314"/>
      <c r="C23" s="452">
        <v>0</v>
      </c>
      <c r="D23" s="451">
        <v>0</v>
      </c>
      <c r="E23" s="451">
        <v>0</v>
      </c>
      <c r="F23" s="453">
        <v>0</v>
      </c>
      <c r="G23" s="452">
        <v>0</v>
      </c>
      <c r="H23" s="451">
        <v>0</v>
      </c>
      <c r="I23" s="453"/>
      <c r="J23" s="452"/>
      <c r="K23" s="451"/>
    </row>
    <row r="24" spans="1:23" ht="12.75" customHeight="1" x14ac:dyDescent="0.25">
      <c r="A24" s="236" t="s">
        <v>494</v>
      </c>
      <c r="B24" s="463"/>
      <c r="C24" s="437">
        <f>SUM(C15:C19)+SUM(C21:C23)</f>
        <v>19609870</v>
      </c>
      <c r="D24" s="436">
        <f>SUM(D15:D19)+SUM(D21:D23)</f>
        <v>22221450</v>
      </c>
      <c r="E24" s="436">
        <f>SUM(E15:E19)+SUM(E21:E23)</f>
        <v>0</v>
      </c>
      <c r="F24" s="438">
        <f>SUM(F15:F19)+SUM(F21:F23)</f>
        <v>300000</v>
      </c>
      <c r="G24" s="437">
        <f t="shared" ref="G24:H24" si="1">SUM(G15:G19)+SUM(G21:G23)</f>
        <v>0</v>
      </c>
      <c r="H24" s="436">
        <f t="shared" si="1"/>
        <v>300000</v>
      </c>
      <c r="I24" s="438">
        <f>SUM(I15:I19)+SUM(I21:I23)</f>
        <v>500000</v>
      </c>
      <c r="J24" s="437">
        <f>SUM(J15:J19)+SUM(J21:J23)</f>
        <v>600000</v>
      </c>
      <c r="K24" s="436">
        <f>SUM(K15:K19)+SUM(K21:K23)</f>
        <v>600000</v>
      </c>
      <c r="L24" s="21"/>
      <c r="M24" s="21"/>
      <c r="N24" s="21"/>
      <c r="O24" s="21"/>
      <c r="P24" s="21"/>
      <c r="Q24" s="21"/>
      <c r="R24" s="21"/>
      <c r="S24" s="21"/>
      <c r="T24" s="21"/>
      <c r="U24" s="21"/>
      <c r="V24" s="21"/>
      <c r="W24" s="21"/>
    </row>
    <row r="25" spans="1:23" ht="12.75" customHeight="1" x14ac:dyDescent="0.25">
      <c r="A25" s="236" t="s">
        <v>570</v>
      </c>
      <c r="B25" s="463"/>
      <c r="C25" s="572">
        <f>C12+C24</f>
        <v>38035552</v>
      </c>
      <c r="D25" s="573">
        <f>D12+D24</f>
        <v>44326762</v>
      </c>
      <c r="E25" s="573">
        <f>E12+E24</f>
        <v>0</v>
      </c>
      <c r="F25" s="438">
        <f>F12+F24</f>
        <v>300000</v>
      </c>
      <c r="G25" s="437">
        <f t="shared" ref="G25:H25" si="2">G12+G24</f>
        <v>0</v>
      </c>
      <c r="H25" s="436">
        <f t="shared" si="2"/>
        <v>300000</v>
      </c>
      <c r="I25" s="438">
        <f>I12+I24</f>
        <v>500000</v>
      </c>
      <c r="J25" s="437">
        <f>J12+J24</f>
        <v>600000</v>
      </c>
      <c r="K25" s="436">
        <f>K12+K24</f>
        <v>600000</v>
      </c>
      <c r="L25" s="21" t="s">
        <v>619</v>
      </c>
      <c r="M25" s="21"/>
      <c r="N25" s="21"/>
      <c r="O25" s="21"/>
      <c r="P25" s="21"/>
      <c r="Q25" s="21"/>
      <c r="R25" s="21"/>
      <c r="S25" s="21"/>
      <c r="T25" s="21"/>
      <c r="U25" s="21"/>
      <c r="V25" s="21"/>
      <c r="W25" s="21"/>
    </row>
    <row r="26" spans="1:23" ht="5.0999999999999996" customHeight="1" x14ac:dyDescent="0.25">
      <c r="A26" s="109"/>
      <c r="B26" s="314"/>
      <c r="C26" s="425"/>
      <c r="D26" s="424"/>
      <c r="E26" s="424"/>
      <c r="F26" s="426"/>
      <c r="G26" s="425"/>
      <c r="H26" s="424"/>
      <c r="I26" s="426"/>
      <c r="J26" s="425"/>
      <c r="K26" s="424"/>
    </row>
    <row r="27" spans="1:23" ht="12.75" customHeight="1" x14ac:dyDescent="0.25">
      <c r="A27" s="90" t="s">
        <v>569</v>
      </c>
      <c r="B27" s="314"/>
      <c r="C27" s="425"/>
      <c r="D27" s="424"/>
      <c r="E27" s="424"/>
      <c r="F27" s="426"/>
      <c r="G27" s="425"/>
      <c r="H27" s="424"/>
      <c r="I27" s="426"/>
      <c r="J27" s="425"/>
      <c r="K27" s="424"/>
    </row>
    <row r="28" spans="1:23" ht="12.75" customHeight="1" x14ac:dyDescent="0.25">
      <c r="A28" s="90" t="s">
        <v>568</v>
      </c>
      <c r="B28" s="508"/>
      <c r="C28" s="425"/>
      <c r="D28" s="424"/>
      <c r="E28" s="424"/>
      <c r="F28" s="426"/>
      <c r="G28" s="425"/>
      <c r="H28" s="424"/>
      <c r="I28" s="426"/>
      <c r="J28" s="425"/>
      <c r="K28" s="424"/>
    </row>
    <row r="29" spans="1:23" ht="12.75" customHeight="1" x14ac:dyDescent="0.25">
      <c r="A29" s="142" t="s">
        <v>567</v>
      </c>
      <c r="B29" s="314"/>
      <c r="C29" s="452">
        <v>0</v>
      </c>
      <c r="D29" s="451">
        <v>0</v>
      </c>
      <c r="E29" s="451">
        <v>0</v>
      </c>
      <c r="F29" s="453">
        <v>0</v>
      </c>
      <c r="G29" s="452">
        <v>0</v>
      </c>
      <c r="H29" s="451">
        <v>0</v>
      </c>
      <c r="I29" s="453"/>
      <c r="J29" s="452"/>
      <c r="K29" s="451"/>
    </row>
    <row r="30" spans="1:23" ht="12.75" customHeight="1" x14ac:dyDescent="0.25">
      <c r="A30" s="142" t="s">
        <v>499</v>
      </c>
      <c r="B30" s="314"/>
      <c r="C30" s="452">
        <v>0</v>
      </c>
      <c r="D30" s="451">
        <v>0</v>
      </c>
      <c r="E30" s="451">
        <v>0</v>
      </c>
      <c r="F30" s="453">
        <v>0</v>
      </c>
      <c r="G30" s="452">
        <v>0</v>
      </c>
      <c r="H30" s="451">
        <v>0</v>
      </c>
      <c r="I30" s="453"/>
      <c r="J30" s="452"/>
      <c r="K30" s="451"/>
    </row>
    <row r="31" spans="1:23" ht="12.75" customHeight="1" x14ac:dyDescent="0.25">
      <c r="A31" s="142" t="s">
        <v>566</v>
      </c>
      <c r="B31" s="314"/>
      <c r="C31" s="452">
        <v>0</v>
      </c>
      <c r="D31" s="451"/>
      <c r="E31" s="451">
        <v>0</v>
      </c>
      <c r="F31" s="453">
        <v>0</v>
      </c>
      <c r="G31" s="452">
        <v>0</v>
      </c>
      <c r="H31" s="451">
        <v>0</v>
      </c>
      <c r="I31" s="453"/>
      <c r="J31" s="452"/>
      <c r="K31" s="451"/>
    </row>
    <row r="32" spans="1:23" ht="12.75" customHeight="1" x14ac:dyDescent="0.25">
      <c r="A32" s="142" t="s">
        <v>565</v>
      </c>
      <c r="B32" s="314"/>
      <c r="C32" s="452">
        <v>30666752</v>
      </c>
      <c r="D32" s="451">
        <v>14390380</v>
      </c>
      <c r="E32" s="451">
        <v>0</v>
      </c>
      <c r="F32" s="453">
        <v>0</v>
      </c>
      <c r="G32" s="452">
        <v>0</v>
      </c>
      <c r="H32" s="451">
        <v>0</v>
      </c>
      <c r="I32" s="453"/>
      <c r="J32" s="452"/>
      <c r="K32" s="451"/>
    </row>
    <row r="33" spans="1:23" ht="12.75" customHeight="1" x14ac:dyDescent="0.25">
      <c r="A33" s="142" t="s">
        <v>563</v>
      </c>
      <c r="B33" s="314">
        <v>3</v>
      </c>
      <c r="C33" s="452">
        <v>0</v>
      </c>
      <c r="D33" s="451">
        <v>2743664</v>
      </c>
      <c r="E33" s="451">
        <v>0</v>
      </c>
      <c r="F33" s="453">
        <v>0</v>
      </c>
      <c r="G33" s="452">
        <v>0</v>
      </c>
      <c r="H33" s="451">
        <v>0</v>
      </c>
      <c r="I33" s="453"/>
      <c r="J33" s="452"/>
      <c r="K33" s="451"/>
    </row>
    <row r="34" spans="1:23" ht="12.75" customHeight="1" x14ac:dyDescent="0.25">
      <c r="A34" s="236" t="s">
        <v>493</v>
      </c>
      <c r="B34" s="463"/>
      <c r="C34" s="437">
        <f>SUM(C29:C33)</f>
        <v>30666752</v>
      </c>
      <c r="D34" s="436">
        <f>SUM(D29:D33)</f>
        <v>17134044</v>
      </c>
      <c r="E34" s="436">
        <f>SUM(E29:E33)</f>
        <v>0</v>
      </c>
      <c r="F34" s="438">
        <f>SUM(F29:F33)</f>
        <v>0</v>
      </c>
      <c r="G34" s="437">
        <f t="shared" ref="G34:H34" si="3">SUM(G29:G33)</f>
        <v>0</v>
      </c>
      <c r="H34" s="436">
        <f t="shared" si="3"/>
        <v>0</v>
      </c>
      <c r="I34" s="438">
        <f>SUM(I29:I33)</f>
        <v>0</v>
      </c>
      <c r="J34" s="437">
        <f>SUM(J29:J33)</f>
        <v>0</v>
      </c>
      <c r="K34" s="436">
        <f>SUM(K29:K33)</f>
        <v>0</v>
      </c>
      <c r="L34" s="22" t="s">
        <v>619</v>
      </c>
      <c r="M34" s="21"/>
      <c r="N34" s="21"/>
      <c r="O34" s="21"/>
      <c r="P34" s="21"/>
      <c r="Q34" s="21"/>
      <c r="R34" s="21"/>
      <c r="S34" s="21"/>
      <c r="T34" s="21"/>
      <c r="U34" s="21"/>
      <c r="V34" s="21"/>
      <c r="W34" s="21"/>
    </row>
    <row r="35" spans="1:23" ht="5.0999999999999996" customHeight="1" x14ac:dyDescent="0.25">
      <c r="A35" s="109"/>
      <c r="B35" s="314"/>
      <c r="C35" s="425"/>
      <c r="D35" s="424"/>
      <c r="E35" s="424"/>
      <c r="F35" s="426"/>
      <c r="G35" s="425"/>
      <c r="H35" s="424"/>
      <c r="I35" s="426"/>
      <c r="J35" s="425"/>
      <c r="K35" s="424"/>
    </row>
    <row r="36" spans="1:23" ht="12.75" customHeight="1" x14ac:dyDescent="0.25">
      <c r="A36" s="90" t="s">
        <v>564</v>
      </c>
      <c r="B36" s="314"/>
      <c r="C36" s="425"/>
      <c r="D36" s="424"/>
      <c r="E36" s="424"/>
      <c r="F36" s="426"/>
      <c r="G36" s="425"/>
      <c r="H36" s="424"/>
      <c r="I36" s="426"/>
      <c r="J36" s="425"/>
      <c r="K36" s="424"/>
    </row>
    <row r="37" spans="1:23" ht="12.75" customHeight="1" x14ac:dyDescent="0.25">
      <c r="A37" s="142" t="s">
        <v>499</v>
      </c>
      <c r="B37" s="314"/>
      <c r="C37" s="452">
        <v>0</v>
      </c>
      <c r="D37" s="451">
        <v>0</v>
      </c>
      <c r="E37" s="451">
        <v>0</v>
      </c>
      <c r="F37" s="453">
        <v>0</v>
      </c>
      <c r="G37" s="452">
        <v>0</v>
      </c>
      <c r="H37" s="451">
        <v>0</v>
      </c>
      <c r="I37" s="453"/>
      <c r="J37" s="452"/>
      <c r="K37" s="451"/>
    </row>
    <row r="38" spans="1:23" ht="12.75" customHeight="1" x14ac:dyDescent="0.25">
      <c r="A38" s="142" t="s">
        <v>563</v>
      </c>
      <c r="B38" s="314">
        <v>3</v>
      </c>
      <c r="C38" s="452">
        <v>0</v>
      </c>
      <c r="D38" s="451">
        <v>0</v>
      </c>
      <c r="E38" s="451">
        <v>0</v>
      </c>
      <c r="F38" s="453">
        <v>0</v>
      </c>
      <c r="G38" s="452">
        <v>0</v>
      </c>
      <c r="H38" s="451">
        <v>0</v>
      </c>
      <c r="I38" s="453"/>
      <c r="J38" s="452"/>
      <c r="K38" s="451"/>
    </row>
    <row r="39" spans="1:23" ht="12.75" customHeight="1" x14ac:dyDescent="0.25">
      <c r="A39" s="236" t="s">
        <v>492</v>
      </c>
      <c r="B39" s="463"/>
      <c r="C39" s="507">
        <f>SUM(C37:C38)</f>
        <v>0</v>
      </c>
      <c r="D39" s="436">
        <f>SUM(D37:D38)</f>
        <v>0</v>
      </c>
      <c r="E39" s="436">
        <f>SUM(E37:E38)</f>
        <v>0</v>
      </c>
      <c r="F39" s="438">
        <f>SUM(F37:F38)</f>
        <v>0</v>
      </c>
      <c r="G39" s="437">
        <f t="shared" ref="G39:H39" si="4">SUM(G37:G38)</f>
        <v>0</v>
      </c>
      <c r="H39" s="436">
        <f t="shared" si="4"/>
        <v>0</v>
      </c>
      <c r="I39" s="438">
        <f>SUM(I37:I38)</f>
        <v>0</v>
      </c>
      <c r="J39" s="437">
        <f>SUM(J37:J38)</f>
        <v>0</v>
      </c>
      <c r="K39" s="436">
        <f>SUM(K37:K38)</f>
        <v>0</v>
      </c>
      <c r="L39" s="21"/>
      <c r="M39" s="21"/>
      <c r="N39" s="21"/>
      <c r="O39" s="21"/>
      <c r="P39" s="21"/>
      <c r="Q39" s="21"/>
      <c r="R39" s="21"/>
      <c r="S39" s="21"/>
      <c r="T39" s="21"/>
      <c r="U39" s="21"/>
      <c r="V39" s="21"/>
      <c r="W39" s="21"/>
    </row>
    <row r="40" spans="1:23" ht="12.75" customHeight="1" x14ac:dyDescent="0.25">
      <c r="A40" s="236" t="s">
        <v>562</v>
      </c>
      <c r="B40" s="463"/>
      <c r="C40" s="437">
        <f>C34+C39</f>
        <v>30666752</v>
      </c>
      <c r="D40" s="436">
        <f>D34+D39</f>
        <v>17134044</v>
      </c>
      <c r="E40" s="436">
        <f>E34+E39</f>
        <v>0</v>
      </c>
      <c r="F40" s="438">
        <f>F34+F39</f>
        <v>0</v>
      </c>
      <c r="G40" s="437">
        <f t="shared" ref="G40:H40" si="5">G34+G39</f>
        <v>0</v>
      </c>
      <c r="H40" s="436">
        <f t="shared" si="5"/>
        <v>0</v>
      </c>
      <c r="I40" s="438">
        <f>I34+I39</f>
        <v>0</v>
      </c>
      <c r="J40" s="437">
        <f>J34+J39</f>
        <v>0</v>
      </c>
      <c r="K40" s="436">
        <f>K34+K39</f>
        <v>0</v>
      </c>
      <c r="L40" s="21"/>
      <c r="M40" s="21"/>
      <c r="N40" s="21"/>
      <c r="O40" s="21"/>
      <c r="P40" s="21"/>
      <c r="Q40" s="21"/>
      <c r="R40" s="21"/>
      <c r="S40" s="21"/>
      <c r="T40" s="21"/>
      <c r="U40" s="21"/>
      <c r="V40" s="21"/>
      <c r="W40" s="21"/>
    </row>
    <row r="41" spans="1:23" ht="5.0999999999999996" customHeight="1" x14ac:dyDescent="0.25">
      <c r="A41" s="109"/>
      <c r="B41" s="314"/>
      <c r="C41" s="425"/>
      <c r="D41" s="424"/>
      <c r="E41" s="424"/>
      <c r="F41" s="426"/>
      <c r="G41" s="425"/>
      <c r="H41" s="424"/>
      <c r="I41" s="426"/>
      <c r="J41" s="425"/>
      <c r="K41" s="424"/>
    </row>
    <row r="42" spans="1:23" ht="12.75" customHeight="1" x14ac:dyDescent="0.25">
      <c r="A42" s="251" t="s">
        <v>561</v>
      </c>
      <c r="B42" s="310">
        <v>2</v>
      </c>
      <c r="C42" s="513">
        <f>C25-C40</f>
        <v>7368800</v>
      </c>
      <c r="D42" s="514">
        <f>D25-D40</f>
        <v>27192718</v>
      </c>
      <c r="E42" s="514">
        <f>E25-E40</f>
        <v>0</v>
      </c>
      <c r="F42" s="510">
        <f>F25-F40</f>
        <v>300000</v>
      </c>
      <c r="G42" s="513">
        <f t="shared" ref="G42:H42" si="6">G25-G40</f>
        <v>0</v>
      </c>
      <c r="H42" s="514">
        <f t="shared" si="6"/>
        <v>300000</v>
      </c>
      <c r="I42" s="506">
        <f>I25-I40</f>
        <v>500000</v>
      </c>
      <c r="J42" s="505">
        <f>J25-J40</f>
        <v>600000</v>
      </c>
      <c r="K42" s="504">
        <f>K25-K40</f>
        <v>600000</v>
      </c>
      <c r="L42" s="21"/>
      <c r="M42" s="21"/>
      <c r="N42" s="21"/>
      <c r="O42" s="21"/>
      <c r="P42" s="21"/>
      <c r="Q42" s="21"/>
      <c r="R42" s="21"/>
      <c r="S42" s="21"/>
      <c r="T42" s="21"/>
      <c r="U42" s="21"/>
      <c r="V42" s="21"/>
      <c r="W42" s="21"/>
    </row>
    <row r="43" spans="1:23" ht="5.0999999999999996" customHeight="1" x14ac:dyDescent="0.25">
      <c r="A43" s="109"/>
      <c r="B43" s="314"/>
      <c r="C43" s="425"/>
      <c r="D43" s="424"/>
      <c r="E43" s="424"/>
      <c r="F43" s="426"/>
      <c r="G43" s="425"/>
      <c r="H43" s="424"/>
      <c r="I43" s="426"/>
      <c r="J43" s="425"/>
      <c r="K43" s="424"/>
    </row>
    <row r="44" spans="1:23" ht="12.75" customHeight="1" x14ac:dyDescent="0.25">
      <c r="A44" s="90" t="s">
        <v>560</v>
      </c>
      <c r="B44" s="314"/>
      <c r="C44" s="425"/>
      <c r="D44" s="424"/>
      <c r="E44" s="424"/>
      <c r="F44" s="426"/>
      <c r="G44" s="425"/>
      <c r="H44" s="424"/>
      <c r="I44" s="426"/>
      <c r="J44" s="425"/>
      <c r="K44" s="424"/>
    </row>
    <row r="45" spans="1:23" ht="12.75" customHeight="1" x14ac:dyDescent="0.25">
      <c r="A45" s="142" t="s">
        <v>559</v>
      </c>
      <c r="B45" s="314"/>
      <c r="C45" s="452">
        <v>7368800</v>
      </c>
      <c r="D45" s="451">
        <v>27192718</v>
      </c>
      <c r="E45" s="451">
        <v>0</v>
      </c>
      <c r="F45" s="453"/>
      <c r="G45" s="452"/>
      <c r="H45" s="451"/>
      <c r="I45" s="453"/>
      <c r="J45" s="452"/>
      <c r="K45" s="451"/>
    </row>
    <row r="46" spans="1:23" ht="12.75" customHeight="1" x14ac:dyDescent="0.25">
      <c r="A46" s="142" t="s">
        <v>558</v>
      </c>
      <c r="B46" s="314"/>
      <c r="C46" s="452">
        <v>0</v>
      </c>
      <c r="D46" s="451">
        <v>0</v>
      </c>
      <c r="E46" s="451">
        <v>0</v>
      </c>
      <c r="F46" s="453"/>
      <c r="G46" s="452"/>
      <c r="H46" s="451"/>
      <c r="I46" s="453"/>
      <c r="J46" s="452"/>
      <c r="K46" s="451"/>
      <c r="L46" s="22" t="s">
        <v>619</v>
      </c>
    </row>
    <row r="47" spans="1:23" ht="0.95" customHeight="1" x14ac:dyDescent="0.25">
      <c r="A47" s="142"/>
      <c r="B47" s="314"/>
      <c r="C47" s="425"/>
      <c r="D47" s="424"/>
      <c r="E47" s="424"/>
      <c r="F47" s="426"/>
      <c r="G47" s="425"/>
      <c r="H47" s="424"/>
      <c r="I47" s="426"/>
      <c r="J47" s="425"/>
      <c r="K47" s="424"/>
    </row>
    <row r="48" spans="1:23" ht="12.75" customHeight="1" x14ac:dyDescent="0.25">
      <c r="A48" s="16" t="s">
        <v>557</v>
      </c>
      <c r="B48" s="340">
        <v>2</v>
      </c>
      <c r="C48" s="512">
        <f>SUM(C45:C46)</f>
        <v>7368800</v>
      </c>
      <c r="D48" s="515">
        <f>SUM(D45:D46)</f>
        <v>27192718</v>
      </c>
      <c r="E48" s="515">
        <f>SUM(E45:E46)</f>
        <v>0</v>
      </c>
      <c r="F48" s="511">
        <v>300000</v>
      </c>
      <c r="G48" s="512">
        <f t="shared" ref="G48:H48" si="7">SUM(G45:G46)</f>
        <v>0</v>
      </c>
      <c r="H48" s="515">
        <f t="shared" si="7"/>
        <v>0</v>
      </c>
      <c r="I48" s="450">
        <f>SUM(I45:I46)</f>
        <v>0</v>
      </c>
      <c r="J48" s="449">
        <f>SUM(J45:J46)</f>
        <v>0</v>
      </c>
      <c r="K48" s="503">
        <f>SUM(K45:K46)</f>
        <v>0</v>
      </c>
      <c r="L48" s="21"/>
      <c r="M48" s="21"/>
      <c r="N48" s="21"/>
      <c r="O48" s="21"/>
      <c r="P48" s="21"/>
      <c r="Q48" s="21"/>
      <c r="R48" s="21"/>
      <c r="S48" s="21"/>
      <c r="T48" s="21"/>
      <c r="U48" s="21"/>
      <c r="V48" s="21"/>
      <c r="W48" s="21"/>
    </row>
    <row r="49" spans="1:11" ht="12.75" customHeight="1" x14ac:dyDescent="0.25">
      <c r="A49" s="18" t="s">
        <v>460</v>
      </c>
      <c r="C49" s="21"/>
      <c r="D49" s="21"/>
      <c r="E49" s="21"/>
      <c r="F49" s="21"/>
      <c r="G49" s="21"/>
      <c r="H49" s="21"/>
      <c r="I49" s="21"/>
      <c r="J49" s="21"/>
      <c r="K49" s="21"/>
    </row>
    <row r="50" spans="1:11" ht="12.75" customHeight="1" x14ac:dyDescent="0.25">
      <c r="A50" s="20" t="s">
        <v>556</v>
      </c>
      <c r="B50" s="20"/>
      <c r="C50" s="20"/>
      <c r="D50" s="20"/>
      <c r="E50" s="20"/>
      <c r="F50" s="20"/>
      <c r="G50" s="20"/>
      <c r="H50" s="20"/>
      <c r="I50" s="20"/>
      <c r="J50" s="20"/>
      <c r="K50" s="20"/>
    </row>
    <row r="51" spans="1:11" ht="12.75" customHeight="1" x14ac:dyDescent="0.25">
      <c r="A51" s="20" t="s">
        <v>555</v>
      </c>
      <c r="B51" s="41"/>
      <c r="C51" s="502"/>
      <c r="D51" s="502"/>
      <c r="E51" s="501"/>
      <c r="F51" s="501"/>
      <c r="G51" s="501"/>
      <c r="H51" s="501"/>
      <c r="I51" s="501"/>
      <c r="J51" s="501"/>
      <c r="K51" s="501"/>
    </row>
    <row r="52" spans="1:11" ht="12.75" customHeight="1" x14ac:dyDescent="0.25">
      <c r="A52" s="124" t="s">
        <v>554</v>
      </c>
      <c r="B52" s="41"/>
      <c r="C52" s="502"/>
      <c r="D52" s="502"/>
      <c r="E52" s="501"/>
      <c r="F52" s="501"/>
      <c r="G52" s="501"/>
      <c r="H52" s="501"/>
      <c r="I52" s="501"/>
      <c r="J52" s="501"/>
      <c r="K52" s="501"/>
    </row>
    <row r="53" spans="1:11" ht="11.25" customHeight="1" x14ac:dyDescent="0.25">
      <c r="A53" s="125" t="s">
        <v>553</v>
      </c>
      <c r="B53" s="41"/>
      <c r="C53" s="500">
        <f t="shared" ref="C53:K53" si="8">IF((C42-C48)=0,0,"Unbalanced")</f>
        <v>0</v>
      </c>
      <c r="D53" s="498">
        <f t="shared" si="8"/>
        <v>0</v>
      </c>
      <c r="E53" s="498">
        <f t="shared" si="8"/>
        <v>0</v>
      </c>
      <c r="F53" s="498">
        <f t="shared" si="8"/>
        <v>0</v>
      </c>
      <c r="G53" s="499">
        <f t="shared" si="8"/>
        <v>0</v>
      </c>
      <c r="H53" s="498" t="str">
        <f t="shared" si="8"/>
        <v>Unbalanced</v>
      </c>
      <c r="I53" s="498" t="str">
        <f t="shared" si="8"/>
        <v>Unbalanced</v>
      </c>
      <c r="J53" s="498" t="str">
        <f t="shared" si="8"/>
        <v>Unbalanced</v>
      </c>
      <c r="K53" s="498" t="str">
        <f t="shared" si="8"/>
        <v>Unbalanced</v>
      </c>
    </row>
    <row r="54" spans="1:11" ht="11.25" customHeight="1" x14ac:dyDescent="0.25">
      <c r="B54" s="3"/>
    </row>
    <row r="55" spans="1:11" ht="11.25" customHeight="1" x14ac:dyDescent="0.25">
      <c r="B55" s="3"/>
      <c r="C55" s="469">
        <f>C42-C48</f>
        <v>0</v>
      </c>
      <c r="D55" s="469">
        <f>D42-D48</f>
        <v>0</v>
      </c>
      <c r="E55" s="469">
        <f>E42-E48</f>
        <v>0</v>
      </c>
      <c r="F55" s="469">
        <f>F42-F48</f>
        <v>0</v>
      </c>
    </row>
    <row r="56" spans="1:11" ht="11.25" customHeight="1" x14ac:dyDescent="0.25">
      <c r="B56" s="3"/>
    </row>
    <row r="57" spans="1:11" ht="11.25" customHeight="1" x14ac:dyDescent="0.25">
      <c r="B57" s="3"/>
    </row>
    <row r="58" spans="1:11" ht="11.25" customHeight="1" x14ac:dyDescent="0.25">
      <c r="B58" s="3"/>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phoneticPr fontId="14" type="noConversion"/>
  <conditionalFormatting sqref="C53">
    <cfRule type="cellIs" dxfId="0" priority="1" stopIfTrue="1" operator="notEqual">
      <formula>0</formula>
    </cfRule>
  </conditionalFormatting>
  <pageMargins left="0.70866141732283472" right="0.70866141732283472" top="0.74803149606299213" bottom="0.74803149606299213" header="0.31496062992125984" footer="0.31496062992125984"/>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74DE-AA09-440F-A594-740ABF86E2B9}">
  <sheetPr>
    <tabColor rgb="FF00B050"/>
  </sheetPr>
  <dimension ref="A1:P81"/>
  <sheetViews>
    <sheetView topLeftCell="A26" workbookViewId="0">
      <selection activeCell="D15" sqref="D15"/>
    </sheetView>
  </sheetViews>
  <sheetFormatPr defaultColWidth="9.140625" defaultRowHeight="12.75" x14ac:dyDescent="0.25"/>
  <cols>
    <col min="1" max="1" width="35.7109375" style="3" customWidth="1"/>
    <col min="2" max="2" width="3.140625" style="2" customWidth="1"/>
    <col min="3" max="3" width="11" style="3" bestFit="1" customWidth="1"/>
    <col min="4" max="4" width="11.5703125" style="3" customWidth="1"/>
    <col min="5" max="5" width="10.28515625" style="3" bestFit="1" customWidth="1"/>
    <col min="6" max="6" width="11.28515625" style="3" customWidth="1"/>
    <col min="7" max="7" width="11.5703125" style="3" customWidth="1"/>
    <col min="8" max="8" width="13" style="3" customWidth="1"/>
    <col min="9" max="9" width="11.85546875" style="3" customWidth="1"/>
    <col min="10" max="10" width="11" style="3" bestFit="1" customWidth="1"/>
    <col min="11" max="11" width="11.85546875" style="3" customWidth="1"/>
    <col min="12" max="12" width="40.5703125" style="3" customWidth="1"/>
    <col min="13" max="14" width="9.42578125" style="3" customWidth="1"/>
    <col min="15" max="16" width="9.85546875" style="3" customWidth="1"/>
    <col min="17" max="16384" width="9.140625" style="3"/>
  </cols>
  <sheetData>
    <row r="1" spans="1:12" ht="12.95" x14ac:dyDescent="0.3">
      <c r="A1" s="1" t="s">
        <v>597</v>
      </c>
    </row>
    <row r="2" spans="1:12" ht="27.75" customHeight="1" x14ac:dyDescent="0.25">
      <c r="A2" s="224" t="str">
        <f>desc</f>
        <v>Description</v>
      </c>
      <c r="B2" s="308" t="str">
        <f>head27</f>
        <v>Ref</v>
      </c>
      <c r="C2" s="130" t="s">
        <v>612</v>
      </c>
      <c r="D2" s="77" t="s">
        <v>613</v>
      </c>
      <c r="E2" s="131" t="s">
        <v>623</v>
      </c>
      <c r="F2" s="132" t="s">
        <v>628</v>
      </c>
      <c r="G2" s="133"/>
      <c r="H2" s="134"/>
      <c r="I2" s="132" t="str">
        <f>Head3a</f>
        <v>Medium Term Revenue and Expenditure Framework</v>
      </c>
      <c r="J2" s="133"/>
      <c r="K2" s="134"/>
    </row>
    <row r="3" spans="1:12" ht="27.75" customHeight="1" x14ac:dyDescent="0.25">
      <c r="A3" s="135" t="s">
        <v>7</v>
      </c>
      <c r="B3" s="309"/>
      <c r="C3" s="226" t="str">
        <f>Head5</f>
        <v>Audited Outcome</v>
      </c>
      <c r="D3" s="82" t="str">
        <f>Head5</f>
        <v>Audited Outcome</v>
      </c>
      <c r="E3" s="83" t="str">
        <f>Head5</f>
        <v>Audited Outcome</v>
      </c>
      <c r="F3" s="81" t="str">
        <f>Head6</f>
        <v>Original Budget</v>
      </c>
      <c r="G3" s="228" t="str">
        <f>Head7</f>
        <v>Adjusted Budget</v>
      </c>
      <c r="H3" s="83" t="str">
        <f>Head8</f>
        <v>Full Year Forecast</v>
      </c>
      <c r="I3" s="580" t="str">
        <f>'D2 FIN PERF'!I3</f>
        <v>Budget year  2024/25</v>
      </c>
      <c r="J3" s="581" t="str">
        <f>'D2 FIN PERF'!J3</f>
        <v>Budget year +1 2025/2026</v>
      </c>
      <c r="K3" s="581" t="str">
        <f>'D2 FIN PERF'!K3</f>
        <v>Budget year +1 2026/27</v>
      </c>
    </row>
    <row r="4" spans="1:12" ht="12.75" customHeight="1" x14ac:dyDescent="0.25">
      <c r="A4" s="90" t="s">
        <v>278</v>
      </c>
      <c r="B4" s="314"/>
      <c r="C4" s="140"/>
      <c r="D4" s="44"/>
      <c r="E4" s="141"/>
      <c r="F4" s="140"/>
      <c r="G4" s="44"/>
      <c r="H4" s="141"/>
      <c r="I4" s="140"/>
      <c r="J4" s="44"/>
      <c r="K4" s="141"/>
    </row>
    <row r="5" spans="1:12" ht="12.75" customHeight="1" x14ac:dyDescent="0.25">
      <c r="A5" s="90" t="s">
        <v>279</v>
      </c>
      <c r="B5" s="314"/>
      <c r="C5" s="140"/>
      <c r="D5" s="44"/>
      <c r="E5" s="141"/>
      <c r="F5" s="140"/>
      <c r="G5" s="44"/>
      <c r="H5" s="141"/>
      <c r="I5" s="140"/>
      <c r="J5" s="44"/>
      <c r="K5" s="141"/>
    </row>
    <row r="6" spans="1:12" ht="12.75" customHeight="1" x14ac:dyDescent="0.25">
      <c r="A6" s="142" t="s">
        <v>248</v>
      </c>
      <c r="B6" s="314"/>
      <c r="C6" s="540">
        <v>0</v>
      </c>
      <c r="D6" s="541">
        <v>0</v>
      </c>
      <c r="E6" s="542">
        <v>0</v>
      </c>
      <c r="F6" s="540">
        <v>0</v>
      </c>
      <c r="G6" s="541">
        <v>0</v>
      </c>
      <c r="H6" s="542">
        <v>0</v>
      </c>
      <c r="I6" s="540">
        <v>0</v>
      </c>
      <c r="J6" s="541">
        <v>0</v>
      </c>
      <c r="K6" s="542">
        <v>0</v>
      </c>
    </row>
    <row r="7" spans="1:12" ht="12.75" customHeight="1" x14ac:dyDescent="0.25">
      <c r="A7" s="142" t="s">
        <v>280</v>
      </c>
      <c r="B7" s="314"/>
      <c r="C7" s="540">
        <v>0</v>
      </c>
      <c r="D7" s="541">
        <v>0</v>
      </c>
      <c r="E7" s="542">
        <v>0</v>
      </c>
      <c r="F7" s="540">
        <v>0</v>
      </c>
      <c r="G7" s="541">
        <v>0</v>
      </c>
      <c r="H7" s="542">
        <v>0</v>
      </c>
      <c r="I7" s="540">
        <v>0</v>
      </c>
      <c r="J7" s="541">
        <v>0</v>
      </c>
      <c r="K7" s="542">
        <v>0</v>
      </c>
    </row>
    <row r="8" spans="1:12" ht="12.75" customHeight="1" x14ac:dyDescent="0.25">
      <c r="A8" s="142" t="s">
        <v>261</v>
      </c>
      <c r="B8" s="314"/>
      <c r="C8" s="517">
        <f>'D1 SUM'!B9</f>
        <v>5356505</v>
      </c>
      <c r="D8" s="517">
        <f>'D1 SUM'!C9</f>
        <v>35559947</v>
      </c>
      <c r="E8" s="517">
        <f>'D1 SUM'!D9</f>
        <v>0</v>
      </c>
      <c r="F8" s="517">
        <f>'D1 SUM'!E9</f>
        <v>79486814.219999999</v>
      </c>
      <c r="G8" s="517">
        <f>'D1 SUM'!F9</f>
        <v>0</v>
      </c>
      <c r="H8" s="517">
        <f>'D1 SUM'!G9</f>
        <v>79486814.219999999</v>
      </c>
      <c r="I8" s="517">
        <f>'D1 SUM'!H9</f>
        <v>23017584.620000001</v>
      </c>
      <c r="J8" s="517">
        <f>'D1 SUM'!I9</f>
        <v>24112145.960000001</v>
      </c>
      <c r="K8" s="517">
        <f>'D1 SUM'!J9</f>
        <v>25448346.670000002</v>
      </c>
    </row>
    <row r="9" spans="1:12" ht="12.75" customHeight="1" x14ac:dyDescent="0.25">
      <c r="A9" s="142" t="s">
        <v>592</v>
      </c>
      <c r="B9" s="314"/>
      <c r="C9" s="517">
        <f>'D1 SUM'!B8</f>
        <v>25530646</v>
      </c>
      <c r="D9" s="518">
        <f>'D1 SUM'!C8</f>
        <v>20869565</v>
      </c>
      <c r="E9" s="517">
        <f>'D1 SUM'!D8</f>
        <v>0</v>
      </c>
      <c r="F9" s="518">
        <f>'D1 SUM'!E8</f>
        <v>28975500</v>
      </c>
      <c r="G9" s="517">
        <f>'D1 SUM'!F8</f>
        <v>0</v>
      </c>
      <c r="H9" s="518">
        <f>'D1 SUM'!G8</f>
        <v>28975500</v>
      </c>
      <c r="I9" s="517">
        <f>'D1 SUM'!H8</f>
        <v>30395299.5</v>
      </c>
      <c r="J9" s="518">
        <f>'D1 SUM'!I8</f>
        <v>31823878.579999998</v>
      </c>
      <c r="K9" s="517">
        <f>'D1 SUM'!J8</f>
        <v>33319600.870000001</v>
      </c>
    </row>
    <row r="10" spans="1:12" ht="12.75" customHeight="1" x14ac:dyDescent="0.25">
      <c r="A10" s="142" t="s">
        <v>591</v>
      </c>
      <c r="B10" s="314"/>
      <c r="C10" s="540">
        <v>0</v>
      </c>
      <c r="D10" s="541">
        <v>0</v>
      </c>
      <c r="E10" s="542">
        <v>0</v>
      </c>
      <c r="F10" s="540">
        <v>0</v>
      </c>
      <c r="G10" s="541">
        <v>0</v>
      </c>
      <c r="H10" s="542">
        <v>0</v>
      </c>
      <c r="I10" s="540">
        <v>0</v>
      </c>
      <c r="J10" s="541">
        <v>0</v>
      </c>
      <c r="K10" s="542">
        <v>0</v>
      </c>
    </row>
    <row r="11" spans="1:12" ht="12.75" customHeight="1" x14ac:dyDescent="0.25">
      <c r="A11" s="142" t="s">
        <v>283</v>
      </c>
      <c r="B11" s="314"/>
      <c r="C11" s="517">
        <f>'D1 SUM'!B14</f>
        <v>72684</v>
      </c>
      <c r="D11" s="441">
        <f>'D1 SUM'!C7</f>
        <v>35590</v>
      </c>
      <c r="E11" s="516"/>
      <c r="F11" s="516">
        <f>'D1 SUM'!E7</f>
        <v>157950</v>
      </c>
      <c r="G11" s="517"/>
      <c r="H11" s="518">
        <f>SUM(F11:G11)</f>
        <v>157950</v>
      </c>
      <c r="I11" s="516">
        <f>'D1 SUM'!H7</f>
        <v>165689.54999999999</v>
      </c>
      <c r="J11" s="516">
        <f>'D1 SUM'!I7</f>
        <v>173476.96</v>
      </c>
      <c r="K11" s="516">
        <f>'D1 SUM'!J7</f>
        <v>181630.38</v>
      </c>
    </row>
    <row r="12" spans="1:12" ht="12.75" customHeight="1" x14ac:dyDescent="0.25">
      <c r="A12" s="142" t="s">
        <v>284</v>
      </c>
      <c r="B12" s="314"/>
      <c r="C12" s="540">
        <v>0</v>
      </c>
      <c r="D12" s="541">
        <v>0</v>
      </c>
      <c r="E12" s="542">
        <v>0</v>
      </c>
      <c r="F12" s="540">
        <v>0</v>
      </c>
      <c r="G12" s="541">
        <v>0</v>
      </c>
      <c r="H12" s="542">
        <v>0</v>
      </c>
      <c r="I12" s="540">
        <v>0</v>
      </c>
      <c r="J12" s="541">
        <v>0</v>
      </c>
      <c r="K12" s="542">
        <v>0</v>
      </c>
    </row>
    <row r="13" spans="1:12" ht="12.75" customHeight="1" x14ac:dyDescent="0.25">
      <c r="A13" s="90" t="s">
        <v>285</v>
      </c>
      <c r="B13" s="314">
        <v>2</v>
      </c>
      <c r="C13" s="516"/>
      <c r="D13" s="517"/>
      <c r="E13" s="518"/>
      <c r="F13" s="516"/>
      <c r="G13" s="517"/>
      <c r="H13" s="518"/>
      <c r="I13" s="516"/>
      <c r="J13" s="517"/>
      <c r="K13" s="518"/>
    </row>
    <row r="14" spans="1:12" ht="12.75" customHeight="1" x14ac:dyDescent="0.25">
      <c r="A14" s="142" t="s">
        <v>286</v>
      </c>
      <c r="B14" s="314"/>
      <c r="C14" s="540">
        <f>-'D1 SUM'!B18</f>
        <v>-42967063</v>
      </c>
      <c r="D14" s="541">
        <f>-'D1 SUM'!C18</f>
        <v>-55467216</v>
      </c>
      <c r="E14" s="540">
        <f>-'D1 SUM'!D18</f>
        <v>0</v>
      </c>
      <c r="F14" s="541">
        <f>-'D1 SUM'!E18</f>
        <v>-108307947.89000002</v>
      </c>
      <c r="G14" s="540">
        <f>'D1 SUM'!F18</f>
        <v>0</v>
      </c>
      <c r="H14" s="541">
        <f>-'D1 SUM'!G18</f>
        <v>-108307947.89000002</v>
      </c>
      <c r="I14" s="540">
        <f>-'D1 SUM'!H18</f>
        <v>-53068276.640000001</v>
      </c>
      <c r="J14" s="541">
        <f>-'D1 SUM'!I18</f>
        <v>-55428700.440000005</v>
      </c>
      <c r="K14" s="540">
        <f>-'D1 SUM'!J18</f>
        <v>-58303191.399999999</v>
      </c>
      <c r="L14" s="552"/>
    </row>
    <row r="15" spans="1:12" ht="12.75" customHeight="1" x14ac:dyDescent="0.25">
      <c r="A15" s="142" t="s">
        <v>269</v>
      </c>
      <c r="B15" s="314"/>
      <c r="C15" s="540">
        <f>-'D1 SUM'!B14</f>
        <v>-72684</v>
      </c>
      <c r="D15" s="540">
        <f>-'D1 SUM'!C14</f>
        <v>-1161787</v>
      </c>
      <c r="E15" s="540">
        <f>-'D1 SUM'!D14</f>
        <v>0</v>
      </c>
      <c r="F15" s="540">
        <f>-'D1 SUM'!E14</f>
        <v>0</v>
      </c>
      <c r="G15" s="540">
        <f>-'D1 SUM'!F14</f>
        <v>0</v>
      </c>
      <c r="H15" s="540">
        <f>-'D1 SUM'!G14</f>
        <v>0</v>
      </c>
      <c r="I15" s="540">
        <f>-'D1 SUM'!H14</f>
        <v>0</v>
      </c>
      <c r="J15" s="540">
        <f>-'D1 SUM'!I14</f>
        <v>0</v>
      </c>
      <c r="K15" s="540">
        <f>-'D1 SUM'!J14</f>
        <v>0</v>
      </c>
    </row>
    <row r="16" spans="1:12" ht="12.75" customHeight="1" x14ac:dyDescent="0.25">
      <c r="A16" s="142" t="s">
        <v>287</v>
      </c>
      <c r="B16" s="314"/>
      <c r="C16" s="540"/>
      <c r="D16" s="541"/>
      <c r="E16" s="542"/>
      <c r="F16" s="540"/>
      <c r="G16" s="541"/>
      <c r="H16" s="542"/>
      <c r="I16" s="540"/>
      <c r="J16" s="541"/>
      <c r="K16" s="542"/>
    </row>
    <row r="17" spans="1:16" ht="12.75" customHeight="1" x14ac:dyDescent="0.25">
      <c r="A17" s="142" t="s">
        <v>288</v>
      </c>
      <c r="B17" s="314"/>
      <c r="C17" s="540">
        <v>0</v>
      </c>
      <c r="D17" s="541">
        <v>0</v>
      </c>
      <c r="E17" s="542">
        <v>0</v>
      </c>
      <c r="F17" s="540">
        <v>0</v>
      </c>
      <c r="G17" s="541">
        <v>0</v>
      </c>
      <c r="H17" s="542">
        <v>0</v>
      </c>
      <c r="I17" s="540">
        <v>0</v>
      </c>
      <c r="J17" s="541">
        <v>0</v>
      </c>
      <c r="K17" s="542">
        <v>0</v>
      </c>
    </row>
    <row r="18" spans="1:16" ht="12.75" customHeight="1" x14ac:dyDescent="0.25">
      <c r="A18" s="236" t="s">
        <v>289</v>
      </c>
      <c r="B18" s="463"/>
      <c r="C18" s="519">
        <f t="shared" ref="C18:D18" si="0">SUM(C6:C12)+SUM(C14:C17)</f>
        <v>-12079912</v>
      </c>
      <c r="D18" s="520">
        <f t="shared" si="0"/>
        <v>-163901</v>
      </c>
      <c r="E18" s="521">
        <f>SUM(E6:E12)+SUM(E14:E17)</f>
        <v>0</v>
      </c>
      <c r="F18" s="560">
        <f>SUM(F6:F12)+SUM(F14:F17)</f>
        <v>312316.32999998331</v>
      </c>
      <c r="G18" s="560">
        <f t="shared" ref="G18:K18" si="1">SUM(G6:G12)+SUM(G14:G17)</f>
        <v>0</v>
      </c>
      <c r="H18" s="560">
        <f t="shared" si="1"/>
        <v>312316.32999998331</v>
      </c>
      <c r="I18" s="560">
        <f t="shared" si="1"/>
        <v>510297.03000000119</v>
      </c>
      <c r="J18" s="560">
        <f t="shared" si="1"/>
        <v>680801.05999999493</v>
      </c>
      <c r="K18" s="560">
        <f t="shared" si="1"/>
        <v>646386.52000001073</v>
      </c>
      <c r="L18" s="21"/>
      <c r="M18" s="21"/>
      <c r="N18" s="21"/>
      <c r="O18" s="21"/>
      <c r="P18" s="21"/>
    </row>
    <row r="19" spans="1:16" ht="5.0999999999999996" customHeight="1" x14ac:dyDescent="0.25">
      <c r="A19" s="109"/>
      <c r="B19" s="314"/>
      <c r="C19" s="516"/>
      <c r="D19" s="517"/>
      <c r="E19" s="518"/>
      <c r="F19" s="516"/>
      <c r="G19" s="517"/>
      <c r="H19" s="518"/>
      <c r="I19" s="516"/>
      <c r="J19" s="517"/>
      <c r="K19" s="518"/>
    </row>
    <row r="20" spans="1:16" ht="12.75" customHeight="1" x14ac:dyDescent="0.25">
      <c r="A20" s="90" t="s">
        <v>290</v>
      </c>
      <c r="B20" s="314"/>
      <c r="C20" s="516"/>
      <c r="D20" s="517"/>
      <c r="E20" s="518"/>
      <c r="F20" s="516"/>
      <c r="G20" s="517"/>
      <c r="H20" s="518"/>
      <c r="I20" s="516"/>
      <c r="J20" s="517"/>
      <c r="K20" s="518"/>
    </row>
    <row r="21" spans="1:16" ht="12.75" customHeight="1" x14ac:dyDescent="0.25">
      <c r="A21" s="90" t="s">
        <v>279</v>
      </c>
      <c r="B21" s="314"/>
      <c r="C21" s="516"/>
      <c r="D21" s="517"/>
      <c r="E21" s="518"/>
      <c r="F21" s="516"/>
      <c r="G21" s="517"/>
      <c r="H21" s="518"/>
      <c r="I21" s="516"/>
      <c r="J21" s="517"/>
      <c r="K21" s="518"/>
    </row>
    <row r="22" spans="1:16" ht="12.75" customHeight="1" x14ac:dyDescent="0.25">
      <c r="A22" s="142" t="s">
        <v>291</v>
      </c>
      <c r="B22" s="314"/>
      <c r="C22" s="540"/>
      <c r="D22" s="541">
        <v>19103</v>
      </c>
      <c r="E22" s="542"/>
      <c r="F22" s="540">
        <v>0</v>
      </c>
      <c r="G22" s="541">
        <v>0</v>
      </c>
      <c r="H22" s="542">
        <v>0</v>
      </c>
      <c r="I22" s="540">
        <v>0</v>
      </c>
      <c r="J22" s="541">
        <v>0</v>
      </c>
      <c r="K22" s="542">
        <v>0</v>
      </c>
    </row>
    <row r="23" spans="1:16" ht="12.75" customHeight="1" x14ac:dyDescent="0.25">
      <c r="A23" s="142" t="s">
        <v>590</v>
      </c>
      <c r="B23" s="508"/>
      <c r="C23" s="540">
        <v>0</v>
      </c>
      <c r="D23" s="541">
        <v>0</v>
      </c>
      <c r="E23" s="542">
        <v>0</v>
      </c>
      <c r="F23" s="540">
        <v>0</v>
      </c>
      <c r="G23" s="541">
        <v>0</v>
      </c>
      <c r="H23" s="542">
        <v>0</v>
      </c>
      <c r="I23" s="540">
        <v>0</v>
      </c>
      <c r="J23" s="541">
        <v>0</v>
      </c>
      <c r="K23" s="542">
        <v>0</v>
      </c>
    </row>
    <row r="24" spans="1:16" ht="12.75" customHeight="1" x14ac:dyDescent="0.25">
      <c r="A24" s="142" t="s">
        <v>294</v>
      </c>
      <c r="B24" s="314"/>
      <c r="C24" s="540">
        <v>0</v>
      </c>
      <c r="D24" s="541">
        <v>0</v>
      </c>
      <c r="E24" s="542">
        <v>0</v>
      </c>
      <c r="F24" s="540">
        <v>0</v>
      </c>
      <c r="G24" s="541">
        <v>0</v>
      </c>
      <c r="H24" s="542">
        <v>0</v>
      </c>
      <c r="I24" s="558"/>
      <c r="J24" s="553">
        <v>0</v>
      </c>
      <c r="K24" s="559">
        <v>0</v>
      </c>
      <c r="L24" s="552"/>
    </row>
    <row r="25" spans="1:16" ht="12.75" customHeight="1" x14ac:dyDescent="0.25">
      <c r="A25" s="90" t="s">
        <v>285</v>
      </c>
      <c r="B25" s="314"/>
      <c r="C25" s="516"/>
      <c r="D25" s="517"/>
      <c r="E25" s="518"/>
      <c r="F25" s="516"/>
      <c r="G25" s="517"/>
      <c r="H25" s="518"/>
      <c r="I25" s="516"/>
      <c r="J25" s="517"/>
      <c r="K25" s="518"/>
    </row>
    <row r="26" spans="1:16" ht="12.75" customHeight="1" x14ac:dyDescent="0.25">
      <c r="A26" s="142" t="s">
        <v>295</v>
      </c>
      <c r="B26" s="314"/>
      <c r="C26" s="558">
        <v>-179696</v>
      </c>
      <c r="D26" s="553">
        <f>-147348</f>
        <v>-147348</v>
      </c>
      <c r="E26" s="559">
        <v>0</v>
      </c>
      <c r="F26" s="453">
        <f>'D4 FIN POS'!F19</f>
        <v>300000</v>
      </c>
      <c r="G26" s="452"/>
      <c r="H26" s="451">
        <f>SUM(F26:G26)</f>
        <v>300000</v>
      </c>
      <c r="I26" s="558">
        <f>'D4 FIN POS'!I19</f>
        <v>500000</v>
      </c>
      <c r="J26" s="553">
        <f>'D4 FIN POS'!J19</f>
        <v>600000</v>
      </c>
      <c r="K26" s="559">
        <f>'D4 FIN POS'!K19</f>
        <v>600000</v>
      </c>
      <c r="L26" s="552"/>
    </row>
    <row r="27" spans="1:16" ht="12.75" customHeight="1" x14ac:dyDescent="0.25">
      <c r="A27" s="236" t="s">
        <v>296</v>
      </c>
      <c r="B27" s="463"/>
      <c r="C27" s="519">
        <f t="shared" ref="C27:K27" si="2">+C22+C23+C24+C26</f>
        <v>-179696</v>
      </c>
      <c r="D27" s="520">
        <f t="shared" si="2"/>
        <v>-128245</v>
      </c>
      <c r="E27" s="521">
        <f t="shared" si="2"/>
        <v>0</v>
      </c>
      <c r="F27" s="519">
        <f t="shared" si="2"/>
        <v>300000</v>
      </c>
      <c r="G27" s="520">
        <f t="shared" si="2"/>
        <v>0</v>
      </c>
      <c r="H27" s="521">
        <f t="shared" si="2"/>
        <v>300000</v>
      </c>
      <c r="I27" s="519">
        <f t="shared" si="2"/>
        <v>500000</v>
      </c>
      <c r="J27" s="520">
        <f t="shared" si="2"/>
        <v>600000</v>
      </c>
      <c r="K27" s="521">
        <f t="shared" si="2"/>
        <v>600000</v>
      </c>
      <c r="L27" s="21"/>
      <c r="M27" s="21"/>
      <c r="N27" s="21"/>
      <c r="O27" s="21"/>
      <c r="P27" s="21"/>
    </row>
    <row r="28" spans="1:16" ht="5.0999999999999996" customHeight="1" x14ac:dyDescent="0.25">
      <c r="A28" s="109"/>
      <c r="B28" s="314"/>
      <c r="C28" s="516"/>
      <c r="D28" s="517"/>
      <c r="E28" s="518"/>
      <c r="F28" s="516"/>
      <c r="G28" s="517"/>
      <c r="H28" s="518"/>
      <c r="I28" s="516"/>
      <c r="J28" s="517"/>
      <c r="K28" s="518"/>
    </row>
    <row r="29" spans="1:16" ht="12.75" customHeight="1" x14ac:dyDescent="0.25">
      <c r="A29" s="90" t="s">
        <v>297</v>
      </c>
      <c r="B29" s="314"/>
      <c r="C29" s="516"/>
      <c r="D29" s="517"/>
      <c r="E29" s="518"/>
      <c r="F29" s="516"/>
      <c r="G29" s="517"/>
      <c r="H29" s="518"/>
      <c r="I29" s="516"/>
      <c r="J29" s="517"/>
      <c r="K29" s="518"/>
    </row>
    <row r="30" spans="1:16" ht="12.75" customHeight="1" x14ac:dyDescent="0.25">
      <c r="A30" s="90" t="s">
        <v>279</v>
      </c>
      <c r="B30" s="314"/>
      <c r="C30" s="516"/>
      <c r="D30" s="517"/>
      <c r="E30" s="518"/>
      <c r="F30" s="516"/>
      <c r="G30" s="517"/>
      <c r="H30" s="518"/>
      <c r="I30" s="516"/>
      <c r="J30" s="517"/>
      <c r="K30" s="518"/>
    </row>
    <row r="31" spans="1:16" ht="12.75" customHeight="1" x14ac:dyDescent="0.25">
      <c r="A31" s="142" t="s">
        <v>298</v>
      </c>
      <c r="B31" s="314"/>
      <c r="C31" s="540">
        <v>0</v>
      </c>
      <c r="D31" s="541">
        <v>0</v>
      </c>
      <c r="E31" s="542">
        <v>0</v>
      </c>
      <c r="F31" s="540">
        <v>0</v>
      </c>
      <c r="G31" s="541">
        <v>0</v>
      </c>
      <c r="H31" s="542">
        <v>0</v>
      </c>
      <c r="I31" s="540">
        <v>0</v>
      </c>
      <c r="J31" s="541">
        <v>0</v>
      </c>
      <c r="K31" s="542">
        <v>0</v>
      </c>
    </row>
    <row r="32" spans="1:16" ht="12.75" customHeight="1" x14ac:dyDescent="0.25">
      <c r="A32" s="142" t="s">
        <v>299</v>
      </c>
      <c r="B32" s="314"/>
      <c r="C32" s="540">
        <v>0</v>
      </c>
      <c r="D32" s="541">
        <v>0</v>
      </c>
      <c r="E32" s="542">
        <v>0</v>
      </c>
      <c r="F32" s="540">
        <v>0</v>
      </c>
      <c r="G32" s="541">
        <v>0</v>
      </c>
      <c r="H32" s="542">
        <v>0</v>
      </c>
      <c r="I32" s="540">
        <v>0</v>
      </c>
      <c r="J32" s="541">
        <v>0</v>
      </c>
      <c r="K32" s="542">
        <v>0</v>
      </c>
    </row>
    <row r="33" spans="1:16" ht="12.75" customHeight="1" x14ac:dyDescent="0.25">
      <c r="A33" s="142" t="s">
        <v>300</v>
      </c>
      <c r="B33" s="314"/>
      <c r="C33" s="540">
        <v>0</v>
      </c>
      <c r="D33" s="541">
        <v>0</v>
      </c>
      <c r="E33" s="542">
        <v>0</v>
      </c>
      <c r="F33" s="540">
        <v>0</v>
      </c>
      <c r="G33" s="541">
        <v>0</v>
      </c>
      <c r="H33" s="542">
        <v>0</v>
      </c>
      <c r="I33" s="540">
        <v>0</v>
      </c>
      <c r="J33" s="541">
        <v>0</v>
      </c>
      <c r="K33" s="542">
        <v>0</v>
      </c>
    </row>
    <row r="34" spans="1:16" ht="12.75" customHeight="1" x14ac:dyDescent="0.25">
      <c r="A34" s="90" t="s">
        <v>285</v>
      </c>
      <c r="B34" s="314"/>
      <c r="C34" s="516"/>
      <c r="D34" s="517"/>
      <c r="E34" s="518"/>
      <c r="F34" s="516"/>
      <c r="G34" s="517"/>
      <c r="H34" s="518"/>
      <c r="I34" s="516"/>
      <c r="J34" s="517"/>
      <c r="K34" s="518"/>
    </row>
    <row r="35" spans="1:16" ht="12.75" customHeight="1" x14ac:dyDescent="0.25">
      <c r="A35" s="142" t="s">
        <v>301</v>
      </c>
      <c r="B35" s="314"/>
      <c r="C35" s="540">
        <v>0</v>
      </c>
      <c r="D35" s="541">
        <v>0</v>
      </c>
      <c r="E35" s="542">
        <v>0</v>
      </c>
      <c r="F35" s="540">
        <v>0</v>
      </c>
      <c r="G35" s="541">
        <v>0</v>
      </c>
      <c r="H35" s="542">
        <v>0</v>
      </c>
      <c r="I35" s="540">
        <v>0</v>
      </c>
      <c r="J35" s="541">
        <v>0</v>
      </c>
      <c r="K35" s="542">
        <v>0</v>
      </c>
    </row>
    <row r="36" spans="1:16" ht="12.75" customHeight="1" x14ac:dyDescent="0.25">
      <c r="A36" s="236" t="s">
        <v>302</v>
      </c>
      <c r="B36" s="463"/>
      <c r="C36" s="568">
        <f>SUM(C30:C33)+C35</f>
        <v>0</v>
      </c>
      <c r="D36" s="579">
        <f t="shared" ref="D36:K36" si="3">SUM(D30:D33)+D35</f>
        <v>0</v>
      </c>
      <c r="E36" s="567">
        <f t="shared" si="3"/>
        <v>0</v>
      </c>
      <c r="F36" s="568">
        <f t="shared" si="3"/>
        <v>0</v>
      </c>
      <c r="G36" s="579">
        <f t="shared" si="3"/>
        <v>0</v>
      </c>
      <c r="H36" s="567">
        <f t="shared" si="3"/>
        <v>0</v>
      </c>
      <c r="I36" s="568">
        <f t="shared" si="3"/>
        <v>0</v>
      </c>
      <c r="J36" s="579">
        <f t="shared" si="3"/>
        <v>0</v>
      </c>
      <c r="K36" s="567">
        <f t="shared" si="3"/>
        <v>0</v>
      </c>
      <c r="L36" s="21"/>
      <c r="M36" s="21"/>
      <c r="N36" s="21"/>
      <c r="O36" s="21"/>
      <c r="P36" s="21"/>
    </row>
    <row r="37" spans="1:16" ht="5.0999999999999996" customHeight="1" x14ac:dyDescent="0.25">
      <c r="A37" s="109"/>
      <c r="B37" s="314"/>
      <c r="C37" s="516"/>
      <c r="D37" s="517"/>
      <c r="E37" s="518"/>
      <c r="F37" s="516"/>
      <c r="G37" s="517"/>
      <c r="H37" s="518"/>
      <c r="I37" s="516"/>
      <c r="J37" s="517"/>
      <c r="K37" s="518"/>
    </row>
    <row r="38" spans="1:16" ht="12.75" customHeight="1" x14ac:dyDescent="0.25">
      <c r="A38" s="251" t="s">
        <v>303</v>
      </c>
      <c r="B38" s="310">
        <v>1</v>
      </c>
      <c r="C38" s="543">
        <f t="shared" ref="C38:K38" si="4">C18+C27+C36</f>
        <v>-12259608</v>
      </c>
      <c r="D38" s="544">
        <f t="shared" si="4"/>
        <v>-292146</v>
      </c>
      <c r="E38" s="545">
        <f>E18+E27+E36</f>
        <v>0</v>
      </c>
      <c r="F38" s="543">
        <f t="shared" si="4"/>
        <v>612316.32999998331</v>
      </c>
      <c r="G38" s="544">
        <f t="shared" si="4"/>
        <v>0</v>
      </c>
      <c r="H38" s="545">
        <f t="shared" si="4"/>
        <v>612316.32999998331</v>
      </c>
      <c r="I38" s="543">
        <f t="shared" si="4"/>
        <v>1010297.0300000012</v>
      </c>
      <c r="J38" s="544">
        <f t="shared" si="4"/>
        <v>1280801.0599999949</v>
      </c>
      <c r="K38" s="545">
        <f t="shared" si="4"/>
        <v>1246386.5200000107</v>
      </c>
      <c r="L38" s="21"/>
      <c r="M38" s="21"/>
      <c r="N38" s="21"/>
      <c r="O38" s="21"/>
      <c r="P38" s="21"/>
    </row>
    <row r="39" spans="1:16" ht="12.75" customHeight="1" x14ac:dyDescent="0.25">
      <c r="A39" s="142" t="s">
        <v>304</v>
      </c>
      <c r="B39" s="314">
        <v>2</v>
      </c>
      <c r="C39" s="553">
        <v>408488</v>
      </c>
      <c r="D39" s="554">
        <v>359657</v>
      </c>
      <c r="E39" s="555"/>
      <c r="F39" s="556"/>
      <c r="G39" s="554"/>
      <c r="H39" s="555"/>
      <c r="I39" s="557"/>
      <c r="J39" s="554"/>
      <c r="K39" s="555"/>
      <c r="L39" s="552"/>
    </row>
    <row r="40" spans="1:16" ht="12.75" customHeight="1" x14ac:dyDescent="0.25">
      <c r="A40" s="255" t="s">
        <v>305</v>
      </c>
      <c r="B40" s="509">
        <v>2</v>
      </c>
      <c r="C40" s="546">
        <v>359657</v>
      </c>
      <c r="D40" s="547">
        <f t="shared" ref="D40:K40" si="5">D38+D39</f>
        <v>67511</v>
      </c>
      <c r="E40" s="548"/>
      <c r="F40" s="546">
        <f t="shared" si="5"/>
        <v>612316.32999998331</v>
      </c>
      <c r="G40" s="547">
        <f t="shared" si="5"/>
        <v>0</v>
      </c>
      <c r="H40" s="548">
        <f t="shared" si="5"/>
        <v>612316.32999998331</v>
      </c>
      <c r="I40" s="546">
        <f t="shared" si="5"/>
        <v>1010297.0300000012</v>
      </c>
      <c r="J40" s="547">
        <f t="shared" si="5"/>
        <v>1280801.0599999949</v>
      </c>
      <c r="K40" s="548">
        <f t="shared" si="5"/>
        <v>1246386.5200000107</v>
      </c>
    </row>
    <row r="41" spans="1:16" ht="12.75" customHeight="1" x14ac:dyDescent="0.25">
      <c r="A41" s="18" t="s">
        <v>460</v>
      </c>
      <c r="C41" s="549"/>
      <c r="D41" s="549"/>
      <c r="E41" s="549"/>
      <c r="F41" s="549"/>
      <c r="G41" s="549"/>
      <c r="H41" s="549"/>
      <c r="I41" s="549"/>
      <c r="J41" s="549"/>
      <c r="K41" s="549"/>
    </row>
    <row r="42" spans="1:16" ht="12.75" customHeight="1" x14ac:dyDescent="0.25">
      <c r="A42" s="20" t="s">
        <v>589</v>
      </c>
      <c r="C42" s="549"/>
      <c r="D42" s="549"/>
      <c r="E42" s="549"/>
      <c r="F42" s="549"/>
      <c r="G42" s="549"/>
      <c r="H42" s="549"/>
      <c r="I42" s="549"/>
      <c r="J42" s="549"/>
      <c r="K42" s="549"/>
    </row>
    <row r="43" spans="1:16" ht="12.75" customHeight="1" x14ac:dyDescent="0.25">
      <c r="A43" s="20" t="s">
        <v>588</v>
      </c>
      <c r="C43" s="549"/>
      <c r="D43" s="549"/>
      <c r="E43" s="549"/>
      <c r="F43" s="549"/>
      <c r="G43" s="549"/>
      <c r="H43" s="549"/>
      <c r="I43" s="549"/>
      <c r="J43" s="549"/>
      <c r="K43" s="549"/>
    </row>
    <row r="44" spans="1:16" ht="12.75" customHeight="1" x14ac:dyDescent="0.25">
      <c r="C44" s="549"/>
      <c r="D44" s="549"/>
      <c r="E44" s="549"/>
      <c r="F44" s="549"/>
      <c r="G44" s="549"/>
      <c r="H44" s="549"/>
      <c r="I44" s="549"/>
      <c r="J44" s="549"/>
      <c r="K44" s="549"/>
    </row>
    <row r="45" spans="1:16" ht="12.75" customHeight="1" x14ac:dyDescent="0.25">
      <c r="A45" s="125"/>
      <c r="B45" s="125" t="s">
        <v>523</v>
      </c>
      <c r="C45" s="550"/>
      <c r="D45" s="550"/>
      <c r="E45" s="550"/>
      <c r="F45" s="550"/>
      <c r="G45" s="550"/>
      <c r="H45" s="550"/>
      <c r="I45" s="550"/>
      <c r="J45" s="550"/>
      <c r="K45" s="550"/>
    </row>
    <row r="46" spans="1:16" ht="11.25" customHeight="1" x14ac:dyDescent="0.25">
      <c r="A46" s="125"/>
      <c r="B46" s="41"/>
      <c r="C46" s="551"/>
      <c r="D46" s="550"/>
      <c r="E46" s="550"/>
      <c r="F46" s="550"/>
      <c r="G46" s="550"/>
      <c r="H46" s="550"/>
      <c r="I46" s="550"/>
      <c r="J46" s="550"/>
      <c r="K46" s="550"/>
    </row>
    <row r="47" spans="1:16" ht="11.25" customHeight="1" x14ac:dyDescent="0.25"/>
    <row r="48" spans="1:16"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9D611-4EEB-49CB-940C-C1E877A69151}">
  <sheetPr>
    <tabColor rgb="FF00B050"/>
  </sheetPr>
  <dimension ref="A1:K58"/>
  <sheetViews>
    <sheetView tabSelected="1" workbookViewId="0">
      <selection activeCell="B35" sqref="B35"/>
    </sheetView>
  </sheetViews>
  <sheetFormatPr defaultColWidth="9.140625" defaultRowHeight="12.75" x14ac:dyDescent="0.25"/>
  <cols>
    <col min="1" max="1" width="30.7109375" style="3" customWidth="1"/>
    <col min="2" max="2" width="43.5703125" style="3" customWidth="1"/>
    <col min="3" max="5" width="12.42578125" style="3" bestFit="1" customWidth="1"/>
    <col min="6" max="11" width="8.7109375" style="3" customWidth="1"/>
    <col min="12" max="16384" width="9.140625" style="3"/>
  </cols>
  <sheetData>
    <row r="1" spans="1:11" ht="12.95" x14ac:dyDescent="0.3">
      <c r="A1" s="1" t="s">
        <v>598</v>
      </c>
      <c r="B1" s="2"/>
    </row>
    <row r="2" spans="1:11" ht="25.5" customHeight="1" x14ac:dyDescent="0.25">
      <c r="A2" s="627" t="s">
        <v>482</v>
      </c>
      <c r="B2" s="627" t="s">
        <v>483</v>
      </c>
      <c r="C2" s="130" t="s">
        <v>610</v>
      </c>
      <c r="D2" s="77" t="s">
        <v>612</v>
      </c>
      <c r="E2" s="131" t="s">
        <v>613</v>
      </c>
      <c r="F2" s="132" t="s">
        <v>618</v>
      </c>
      <c r="G2" s="133"/>
      <c r="H2" s="134"/>
      <c r="I2" s="132" t="str">
        <f>Head3a</f>
        <v>Medium Term Revenue and Expenditure Framework</v>
      </c>
      <c r="J2" s="133"/>
      <c r="K2" s="134"/>
    </row>
    <row r="3" spans="1:11" ht="13.5" customHeight="1" x14ac:dyDescent="0.25">
      <c r="A3" s="628"/>
      <c r="B3" s="628"/>
      <c r="C3" s="630" t="str">
        <f>Head5</f>
        <v>Audited Outcome</v>
      </c>
      <c r="D3" s="632" t="str">
        <f>Head5</f>
        <v>Audited Outcome</v>
      </c>
      <c r="E3" s="634" t="str">
        <f>Head5</f>
        <v>Audited Outcome</v>
      </c>
      <c r="F3" s="623" t="str">
        <f>Head6</f>
        <v>Original Budget</v>
      </c>
      <c r="G3" s="625" t="str">
        <f>Head7</f>
        <v>Adjusted Budget</v>
      </c>
      <c r="H3" s="634" t="str">
        <f>Head8</f>
        <v>Full Year Forecast</v>
      </c>
      <c r="I3" s="623" t="s">
        <v>616</v>
      </c>
      <c r="J3" s="625" t="s">
        <v>614</v>
      </c>
      <c r="K3" s="625" t="s">
        <v>627</v>
      </c>
    </row>
    <row r="4" spans="1:11" ht="13.5" customHeight="1" x14ac:dyDescent="0.25">
      <c r="A4" s="629"/>
      <c r="B4" s="629"/>
      <c r="C4" s="631"/>
      <c r="D4" s="633"/>
      <c r="E4" s="635"/>
      <c r="F4" s="624"/>
      <c r="G4" s="626"/>
      <c r="H4" s="635"/>
      <c r="I4" s="624" t="s">
        <v>616</v>
      </c>
      <c r="J4" s="626" t="s">
        <v>614</v>
      </c>
      <c r="K4" s="626" t="s">
        <v>614</v>
      </c>
    </row>
    <row r="5" spans="1:11" ht="12.75" customHeight="1" x14ac:dyDescent="0.25">
      <c r="A5" s="494" t="s">
        <v>535</v>
      </c>
      <c r="B5" s="404" t="s">
        <v>651</v>
      </c>
      <c r="C5" s="233" t="s">
        <v>536</v>
      </c>
      <c r="D5" s="234" t="s">
        <v>536</v>
      </c>
      <c r="E5" s="15" t="s">
        <v>536</v>
      </c>
      <c r="F5" s="233"/>
      <c r="G5" s="234"/>
      <c r="H5" s="15"/>
      <c r="I5" s="233">
        <v>31153770</v>
      </c>
      <c r="J5" s="234">
        <v>31351401</v>
      </c>
      <c r="K5" s="15">
        <v>32585686</v>
      </c>
    </row>
    <row r="6" spans="1:11" ht="12.75" customHeight="1" x14ac:dyDescent="0.25">
      <c r="A6" s="494"/>
      <c r="B6" s="613" t="s">
        <v>652</v>
      </c>
      <c r="C6" s="233"/>
      <c r="D6" s="234"/>
      <c r="E6" s="15"/>
      <c r="F6" s="233"/>
      <c r="G6" s="234"/>
      <c r="H6" s="15"/>
      <c r="I6" s="233"/>
      <c r="J6" s="234"/>
      <c r="K6" s="15"/>
    </row>
    <row r="7" spans="1:11" ht="12.75" customHeight="1" x14ac:dyDescent="0.25">
      <c r="A7" s="494"/>
      <c r="B7" s="613" t="s">
        <v>653</v>
      </c>
      <c r="C7" s="233"/>
      <c r="D7" s="234"/>
      <c r="E7" s="15"/>
      <c r="F7" s="233"/>
      <c r="G7" s="234"/>
      <c r="H7" s="15"/>
      <c r="I7" s="233"/>
      <c r="J7" s="234"/>
      <c r="K7" s="15"/>
    </row>
    <row r="8" spans="1:11" ht="12.75" customHeight="1" x14ac:dyDescent="0.25">
      <c r="A8" s="494"/>
      <c r="B8" s="613" t="s">
        <v>654</v>
      </c>
      <c r="C8" s="233"/>
      <c r="D8" s="234"/>
      <c r="E8" s="15"/>
      <c r="F8" s="233"/>
      <c r="G8" s="234"/>
      <c r="H8" s="15"/>
      <c r="I8" s="233"/>
      <c r="J8" s="234"/>
      <c r="K8" s="15"/>
    </row>
    <row r="9" spans="1:11" ht="12.75" customHeight="1" x14ac:dyDescent="0.25">
      <c r="A9" s="494"/>
      <c r="B9" s="613" t="s">
        <v>655</v>
      </c>
      <c r="C9" s="233"/>
      <c r="D9" s="234"/>
      <c r="E9" s="15"/>
      <c r="F9" s="233"/>
      <c r="G9" s="234"/>
      <c r="H9" s="15"/>
      <c r="I9" s="233"/>
      <c r="J9" s="234"/>
      <c r="K9" s="15"/>
    </row>
    <row r="10" spans="1:11" ht="12.75" customHeight="1" x14ac:dyDescent="0.25">
      <c r="A10" s="494"/>
      <c r="B10" s="613" t="s">
        <v>656</v>
      </c>
      <c r="C10" s="233"/>
      <c r="D10" s="234"/>
      <c r="E10" s="15"/>
      <c r="F10" s="233"/>
      <c r="G10" s="234"/>
      <c r="H10" s="15"/>
      <c r="I10" s="233"/>
      <c r="J10" s="234"/>
      <c r="K10" s="15"/>
    </row>
    <row r="11" spans="1:11" ht="12.75" customHeight="1" x14ac:dyDescent="0.25">
      <c r="A11" s="494"/>
      <c r="B11" s="613" t="s">
        <v>657</v>
      </c>
      <c r="C11" s="233"/>
      <c r="D11" s="234"/>
      <c r="E11" s="15"/>
      <c r="F11" s="233"/>
      <c r="G11" s="234"/>
      <c r="H11" s="15"/>
      <c r="I11" s="233"/>
      <c r="J11" s="234"/>
      <c r="K11" s="15"/>
    </row>
    <row r="12" spans="1:11" ht="12.75" customHeight="1" x14ac:dyDescent="0.25">
      <c r="A12" s="494"/>
      <c r="B12" s="613" t="s">
        <v>663</v>
      </c>
      <c r="C12" s="233"/>
      <c r="D12" s="234"/>
      <c r="E12" s="15"/>
      <c r="F12" s="233"/>
      <c r="G12" s="234"/>
      <c r="H12" s="15"/>
      <c r="I12" s="233"/>
      <c r="J12" s="234"/>
      <c r="K12" s="15"/>
    </row>
    <row r="13" spans="1:11" ht="12.75" customHeight="1" x14ac:dyDescent="0.25">
      <c r="A13" s="494"/>
      <c r="B13" s="613" t="s">
        <v>658</v>
      </c>
      <c r="C13" s="233"/>
      <c r="D13" s="234"/>
      <c r="E13" s="15"/>
      <c r="F13" s="233"/>
      <c r="G13" s="234"/>
      <c r="H13" s="15"/>
      <c r="I13" s="233"/>
      <c r="J13" s="234"/>
      <c r="K13" s="15"/>
    </row>
    <row r="14" spans="1:11" ht="12.75" customHeight="1" x14ac:dyDescent="0.25">
      <c r="A14" s="494"/>
      <c r="B14" s="613" t="s">
        <v>659</v>
      </c>
      <c r="C14" s="233"/>
      <c r="D14" s="234"/>
      <c r="E14" s="15"/>
      <c r="F14" s="233"/>
      <c r="G14" s="234"/>
      <c r="H14" s="15"/>
      <c r="I14" s="233"/>
      <c r="J14" s="234"/>
      <c r="K14" s="15"/>
    </row>
    <row r="15" spans="1:11" ht="12.75" customHeight="1" x14ac:dyDescent="0.25">
      <c r="A15" s="494"/>
      <c r="B15" s="404"/>
      <c r="C15" s="233"/>
      <c r="D15" s="234"/>
      <c r="E15" s="15"/>
      <c r="F15" s="233"/>
      <c r="G15" s="234"/>
      <c r="H15" s="15"/>
      <c r="I15" s="233"/>
      <c r="J15" s="234"/>
      <c r="K15" s="15"/>
    </row>
    <row r="16" spans="1:11" ht="12.75" customHeight="1" x14ac:dyDescent="0.25">
      <c r="A16" s="494" t="s">
        <v>537</v>
      </c>
      <c r="B16" s="404" t="s">
        <v>650</v>
      </c>
      <c r="C16" s="233" t="s">
        <v>540</v>
      </c>
      <c r="D16" s="234" t="s">
        <v>540</v>
      </c>
      <c r="E16" s="15" t="s">
        <v>540</v>
      </c>
      <c r="F16" s="233"/>
      <c r="G16" s="234"/>
      <c r="H16" s="15"/>
      <c r="I16" s="233">
        <v>6489870</v>
      </c>
      <c r="J16" s="234">
        <v>6783374</v>
      </c>
      <c r="K16" s="15">
        <v>7078693</v>
      </c>
    </row>
    <row r="17" spans="1:11" ht="12.75" customHeight="1" x14ac:dyDescent="0.25">
      <c r="A17" s="494"/>
      <c r="B17" s="613" t="str">
        <f>B6</f>
        <v>This line item entails the following:</v>
      </c>
      <c r="C17" s="233"/>
      <c r="D17" s="234"/>
      <c r="E17" s="15"/>
      <c r="F17" s="233"/>
      <c r="G17" s="234"/>
      <c r="H17" s="15"/>
      <c r="I17" s="233"/>
      <c r="J17" s="234"/>
      <c r="K17" s="15"/>
    </row>
    <row r="18" spans="1:11" ht="12.75" customHeight="1" x14ac:dyDescent="0.25">
      <c r="A18" s="494"/>
      <c r="B18" s="613" t="s">
        <v>660</v>
      </c>
      <c r="C18" s="233"/>
      <c r="D18" s="234"/>
      <c r="E18" s="15"/>
      <c r="F18" s="233"/>
      <c r="G18" s="234"/>
      <c r="H18" s="15"/>
      <c r="I18" s="233"/>
      <c r="J18" s="234"/>
      <c r="K18" s="15"/>
    </row>
    <row r="19" spans="1:11" ht="12.75" customHeight="1" x14ac:dyDescent="0.25">
      <c r="A19" s="494"/>
      <c r="B19" s="613" t="s">
        <v>661</v>
      </c>
      <c r="C19" s="233"/>
      <c r="D19" s="234"/>
      <c r="E19" s="15"/>
      <c r="F19" s="233"/>
      <c r="G19" s="234"/>
      <c r="H19" s="15"/>
      <c r="I19" s="233"/>
      <c r="J19" s="234"/>
      <c r="K19" s="15"/>
    </row>
    <row r="20" spans="1:11" ht="12.75" customHeight="1" x14ac:dyDescent="0.25">
      <c r="A20" s="494"/>
      <c r="B20" s="613" t="s">
        <v>662</v>
      </c>
      <c r="C20" s="233"/>
      <c r="D20" s="234"/>
      <c r="E20" s="15"/>
      <c r="F20" s="233"/>
      <c r="G20" s="234"/>
      <c r="H20" s="15"/>
      <c r="I20" s="233"/>
      <c r="J20" s="234"/>
      <c r="K20" s="15"/>
    </row>
    <row r="21" spans="1:11" ht="12.75" customHeight="1" x14ac:dyDescent="0.25">
      <c r="A21" s="494"/>
      <c r="B21" s="613" t="s">
        <v>664</v>
      </c>
      <c r="C21" s="233"/>
      <c r="D21" s="234"/>
      <c r="E21" s="15"/>
      <c r="F21" s="233"/>
      <c r="G21" s="234"/>
      <c r="H21" s="15"/>
      <c r="I21" s="233"/>
      <c r="J21" s="234"/>
      <c r="K21" s="15"/>
    </row>
    <row r="22" spans="1:11" ht="12.75" customHeight="1" x14ac:dyDescent="0.25">
      <c r="A22" s="494"/>
      <c r="B22" s="404"/>
      <c r="C22" s="233"/>
      <c r="D22" s="234"/>
      <c r="E22" s="15"/>
      <c r="F22" s="233"/>
      <c r="G22" s="234"/>
      <c r="H22" s="15"/>
      <c r="I22" s="233"/>
      <c r="J22" s="234"/>
      <c r="K22" s="15"/>
    </row>
    <row r="23" spans="1:11" ht="12.75" customHeight="1" x14ac:dyDescent="0.25">
      <c r="A23" s="494" t="s">
        <v>538</v>
      </c>
      <c r="B23" s="404" t="s">
        <v>649</v>
      </c>
      <c r="C23" s="233" t="s">
        <v>541</v>
      </c>
      <c r="D23" s="234" t="s">
        <v>541</v>
      </c>
      <c r="E23" s="15" t="s">
        <v>542</v>
      </c>
      <c r="F23" s="233"/>
      <c r="G23" s="234"/>
      <c r="H23" s="15"/>
      <c r="I23" s="233">
        <v>20964306</v>
      </c>
      <c r="J23" s="234">
        <v>12725401</v>
      </c>
      <c r="K23" s="15">
        <v>13202815</v>
      </c>
    </row>
    <row r="24" spans="1:11" ht="12.75" customHeight="1" x14ac:dyDescent="0.25">
      <c r="A24" s="494"/>
      <c r="B24" s="613" t="str">
        <f>B31</f>
        <v>This line item entails the following:</v>
      </c>
      <c r="C24" s="233"/>
      <c r="D24" s="234"/>
      <c r="E24" s="15"/>
      <c r="F24" s="233"/>
      <c r="G24" s="234"/>
      <c r="H24" s="15"/>
      <c r="I24" s="233"/>
      <c r="J24" s="234"/>
      <c r="K24" s="15"/>
    </row>
    <row r="25" spans="1:11" ht="12.75" customHeight="1" x14ac:dyDescent="0.25">
      <c r="A25" s="494"/>
      <c r="B25" s="613" t="s">
        <v>667</v>
      </c>
      <c r="C25" s="233"/>
      <c r="D25" s="234"/>
      <c r="E25" s="15"/>
      <c r="F25" s="233"/>
      <c r="G25" s="234"/>
      <c r="H25" s="15"/>
      <c r="I25" s="233"/>
      <c r="J25" s="234"/>
      <c r="K25" s="15"/>
    </row>
    <row r="26" spans="1:11" ht="12.75" customHeight="1" x14ac:dyDescent="0.25">
      <c r="A26" s="494"/>
      <c r="B26" s="613" t="s">
        <v>668</v>
      </c>
      <c r="C26" s="233"/>
      <c r="D26" s="234"/>
      <c r="E26" s="15"/>
      <c r="F26" s="233"/>
      <c r="G26" s="234"/>
      <c r="H26" s="15"/>
      <c r="I26" s="233"/>
      <c r="J26" s="234"/>
      <c r="K26" s="15"/>
    </row>
    <row r="27" spans="1:11" ht="12.75" customHeight="1" x14ac:dyDescent="0.25">
      <c r="A27" s="494"/>
      <c r="B27" s="613" t="s">
        <v>669</v>
      </c>
      <c r="C27" s="233"/>
      <c r="D27" s="234"/>
      <c r="E27" s="15"/>
      <c r="F27" s="233"/>
      <c r="G27" s="234"/>
      <c r="H27" s="15"/>
      <c r="I27" s="233"/>
      <c r="J27" s="234"/>
      <c r="K27" s="15"/>
    </row>
    <row r="28" spans="1:11" ht="12.75" customHeight="1" x14ac:dyDescent="0.25">
      <c r="A28" s="494"/>
      <c r="B28" s="613" t="s">
        <v>670</v>
      </c>
      <c r="C28" s="233"/>
      <c r="D28" s="234"/>
      <c r="E28" s="15"/>
      <c r="F28" s="233"/>
      <c r="G28" s="234"/>
      <c r="H28" s="15"/>
      <c r="I28" s="233"/>
      <c r="J28" s="234"/>
      <c r="K28" s="15"/>
    </row>
    <row r="29" spans="1:11" ht="12.75" customHeight="1" x14ac:dyDescent="0.25">
      <c r="A29" s="494"/>
      <c r="B29" s="404"/>
      <c r="C29" s="233"/>
      <c r="D29" s="234"/>
      <c r="E29" s="15"/>
      <c r="F29" s="233"/>
      <c r="G29" s="234"/>
      <c r="H29" s="15"/>
      <c r="I29" s="233"/>
      <c r="J29" s="234"/>
      <c r="K29" s="15"/>
    </row>
    <row r="30" spans="1:11" ht="12.75" customHeight="1" x14ac:dyDescent="0.25">
      <c r="A30" s="494" t="s">
        <v>539</v>
      </c>
      <c r="B30" s="404" t="s">
        <v>648</v>
      </c>
      <c r="C30" s="233">
        <v>0</v>
      </c>
      <c r="D30" s="234">
        <v>0</v>
      </c>
      <c r="E30" s="15" t="s">
        <v>543</v>
      </c>
      <c r="F30" s="233"/>
      <c r="G30" s="234"/>
      <c r="H30" s="15"/>
      <c r="I30" s="233">
        <v>50000000</v>
      </c>
      <c r="J30" s="234">
        <v>0</v>
      </c>
      <c r="K30" s="15">
        <v>0</v>
      </c>
    </row>
    <row r="31" spans="1:11" s="20" customFormat="1" ht="12.75" customHeight="1" x14ac:dyDescent="0.25">
      <c r="A31" s="614"/>
      <c r="B31" s="613" t="str">
        <f>B17</f>
        <v>This line item entails the following:</v>
      </c>
      <c r="C31" s="615"/>
      <c r="D31" s="616"/>
      <c r="E31" s="617"/>
      <c r="F31" s="615"/>
      <c r="G31" s="616"/>
      <c r="H31" s="617"/>
      <c r="I31" s="615"/>
      <c r="J31" s="616"/>
      <c r="K31" s="617"/>
    </row>
    <row r="32" spans="1:11" s="20" customFormat="1" ht="12.75" customHeight="1" x14ac:dyDescent="0.25">
      <c r="A32" s="614"/>
      <c r="B32" s="613" t="s">
        <v>665</v>
      </c>
      <c r="C32" s="615"/>
      <c r="D32" s="616"/>
      <c r="E32" s="617"/>
      <c r="F32" s="615"/>
      <c r="G32" s="616"/>
      <c r="H32" s="617"/>
      <c r="I32" s="615"/>
      <c r="J32" s="616"/>
      <c r="K32" s="617"/>
    </row>
    <row r="33" spans="1:11" s="20" customFormat="1" ht="12.75" customHeight="1" x14ac:dyDescent="0.25">
      <c r="A33" s="618"/>
      <c r="B33" s="613" t="s">
        <v>666</v>
      </c>
      <c r="C33" s="615"/>
      <c r="D33" s="616"/>
      <c r="E33" s="617"/>
      <c r="F33" s="615"/>
      <c r="G33" s="616"/>
      <c r="H33" s="617"/>
      <c r="I33" s="615"/>
      <c r="J33" s="616"/>
      <c r="K33" s="617"/>
    </row>
    <row r="34" spans="1:11" ht="12.75" customHeight="1" x14ac:dyDescent="0.25">
      <c r="A34" s="182"/>
      <c r="B34" s="180"/>
      <c r="C34" s="233"/>
      <c r="D34" s="234"/>
      <c r="E34" s="15"/>
      <c r="F34" s="233"/>
      <c r="G34" s="234"/>
      <c r="H34" s="15"/>
      <c r="I34" s="233"/>
      <c r="J34" s="234"/>
      <c r="K34" s="15"/>
    </row>
    <row r="35" spans="1:11" ht="12.75" customHeight="1" x14ac:dyDescent="0.25">
      <c r="A35" s="182"/>
      <c r="B35" s="180"/>
      <c r="C35" s="233"/>
      <c r="D35" s="234"/>
      <c r="E35" s="15"/>
      <c r="F35" s="233"/>
      <c r="G35" s="234"/>
      <c r="H35" s="15"/>
      <c r="I35" s="233"/>
      <c r="J35" s="234"/>
      <c r="K35" s="15"/>
    </row>
    <row r="36" spans="1:11" ht="12.75" customHeight="1" x14ac:dyDescent="0.25">
      <c r="A36" s="182"/>
      <c r="B36" s="180"/>
      <c r="C36" s="233"/>
      <c r="D36" s="234"/>
      <c r="E36" s="15"/>
      <c r="F36" s="233"/>
      <c r="G36" s="234"/>
      <c r="H36" s="15"/>
      <c r="I36" s="233"/>
      <c r="J36" s="234"/>
      <c r="K36" s="15"/>
    </row>
    <row r="37" spans="1:11" ht="12.75" customHeight="1" x14ac:dyDescent="0.25">
      <c r="A37" s="405"/>
      <c r="B37" s="180"/>
      <c r="C37" s="233"/>
      <c r="D37" s="234"/>
      <c r="E37" s="15"/>
      <c r="F37" s="233"/>
      <c r="G37" s="234"/>
      <c r="H37" s="15"/>
      <c r="I37" s="233"/>
      <c r="J37" s="234"/>
      <c r="K37" s="15"/>
    </row>
    <row r="38" spans="1:11" ht="12.75" customHeight="1" x14ac:dyDescent="0.25">
      <c r="A38" s="182"/>
      <c r="B38" s="180"/>
      <c r="C38" s="233"/>
      <c r="D38" s="234"/>
      <c r="E38" s="15"/>
      <c r="F38" s="233"/>
      <c r="G38" s="234"/>
      <c r="H38" s="15"/>
      <c r="I38" s="233"/>
      <c r="J38" s="234"/>
      <c r="K38" s="15"/>
    </row>
    <row r="39" spans="1:11" ht="12.75" customHeight="1" x14ac:dyDescent="0.25">
      <c r="A39" s="182"/>
      <c r="B39" s="180"/>
      <c r="C39" s="233"/>
      <c r="D39" s="234"/>
      <c r="E39" s="15"/>
      <c r="F39" s="233"/>
      <c r="G39" s="234"/>
      <c r="H39" s="15"/>
      <c r="I39" s="233"/>
      <c r="J39" s="234"/>
      <c r="K39" s="15"/>
    </row>
    <row r="40" spans="1:11" ht="12.75" customHeight="1" x14ac:dyDescent="0.25">
      <c r="A40" s="182"/>
      <c r="B40" s="180"/>
      <c r="C40" s="233"/>
      <c r="D40" s="234"/>
      <c r="E40" s="15"/>
      <c r="F40" s="233"/>
      <c r="G40" s="234"/>
      <c r="H40" s="15"/>
      <c r="I40" s="233"/>
      <c r="J40" s="234"/>
      <c r="K40" s="15"/>
    </row>
    <row r="41" spans="1:11" ht="12.75" customHeight="1" x14ac:dyDescent="0.25">
      <c r="A41" s="182"/>
      <c r="B41" s="180"/>
      <c r="C41" s="233"/>
      <c r="D41" s="234"/>
      <c r="E41" s="15"/>
      <c r="F41" s="233"/>
      <c r="G41" s="234"/>
      <c r="H41" s="15"/>
      <c r="I41" s="233"/>
      <c r="J41" s="234"/>
      <c r="K41" s="15"/>
    </row>
    <row r="42" spans="1:11" ht="12.75" customHeight="1" x14ac:dyDescent="0.25">
      <c r="A42" s="182"/>
      <c r="B42" s="180"/>
      <c r="C42" s="233"/>
      <c r="D42" s="234"/>
      <c r="E42" s="15"/>
      <c r="F42" s="233"/>
      <c r="G42" s="234"/>
      <c r="H42" s="15"/>
      <c r="I42" s="233"/>
      <c r="J42" s="234"/>
      <c r="K42" s="15"/>
    </row>
    <row r="43" spans="1:11" ht="12.75" customHeight="1" x14ac:dyDescent="0.25">
      <c r="A43" s="182"/>
      <c r="B43" s="180"/>
      <c r="C43" s="233"/>
      <c r="D43" s="234"/>
      <c r="E43" s="15"/>
      <c r="F43" s="233"/>
      <c r="G43" s="234"/>
      <c r="H43" s="15"/>
      <c r="I43" s="233"/>
      <c r="J43" s="234"/>
      <c r="K43" s="15"/>
    </row>
    <row r="44" spans="1:11" ht="12.75" customHeight="1" x14ac:dyDescent="0.25">
      <c r="A44" s="182"/>
      <c r="B44" s="180"/>
      <c r="C44" s="233"/>
      <c r="D44" s="234"/>
      <c r="E44" s="15"/>
      <c r="F44" s="233"/>
      <c r="G44" s="234"/>
      <c r="H44" s="15"/>
      <c r="I44" s="233"/>
      <c r="J44" s="234"/>
      <c r="K44" s="15"/>
    </row>
    <row r="45" spans="1:11" ht="12.75" customHeight="1" x14ac:dyDescent="0.25">
      <c r="A45" s="182"/>
      <c r="B45" s="180"/>
      <c r="C45" s="233"/>
      <c r="D45" s="234"/>
      <c r="E45" s="15"/>
      <c r="F45" s="233"/>
      <c r="G45" s="234"/>
      <c r="H45" s="15"/>
      <c r="I45" s="233"/>
      <c r="J45" s="234"/>
      <c r="K45" s="15"/>
    </row>
    <row r="46" spans="1:11" ht="12.75" customHeight="1" x14ac:dyDescent="0.25">
      <c r="A46" s="182"/>
      <c r="B46" s="180"/>
      <c r="C46" s="233"/>
      <c r="D46" s="234"/>
      <c r="E46" s="15"/>
      <c r="F46" s="233"/>
      <c r="G46" s="234"/>
      <c r="H46" s="15"/>
      <c r="I46" s="233"/>
      <c r="J46" s="234"/>
      <c r="K46" s="15"/>
    </row>
    <row r="47" spans="1:11" ht="12.75" customHeight="1" x14ac:dyDescent="0.25">
      <c r="A47" s="182"/>
      <c r="B47" s="180"/>
      <c r="C47" s="233"/>
      <c r="D47" s="234"/>
      <c r="E47" s="15"/>
      <c r="F47" s="233"/>
      <c r="G47" s="234"/>
      <c r="H47" s="15"/>
      <c r="I47" s="233"/>
      <c r="J47" s="234"/>
      <c r="K47" s="15"/>
    </row>
    <row r="48" spans="1:11" ht="12.75" customHeight="1" x14ac:dyDescent="0.25">
      <c r="A48" s="182"/>
      <c r="B48" s="180"/>
      <c r="C48" s="233"/>
      <c r="D48" s="234"/>
      <c r="E48" s="15"/>
      <c r="F48" s="233"/>
      <c r="G48" s="234"/>
      <c r="H48" s="15"/>
      <c r="I48" s="233"/>
      <c r="J48" s="234"/>
      <c r="K48" s="15"/>
    </row>
    <row r="49" spans="1:11" ht="12.75" customHeight="1" x14ac:dyDescent="0.25">
      <c r="A49" s="182"/>
      <c r="B49" s="180"/>
      <c r="C49" s="233"/>
      <c r="D49" s="234"/>
      <c r="E49" s="15"/>
      <c r="F49" s="233"/>
      <c r="G49" s="234"/>
      <c r="H49" s="15"/>
      <c r="I49" s="233"/>
      <c r="J49" s="234"/>
      <c r="K49" s="15"/>
    </row>
    <row r="50" spans="1:11" ht="12.75" customHeight="1" x14ac:dyDescent="0.25">
      <c r="A50" s="182"/>
      <c r="B50" s="180"/>
      <c r="C50" s="233"/>
      <c r="D50" s="234"/>
      <c r="E50" s="15"/>
      <c r="F50" s="233"/>
      <c r="G50" s="234"/>
      <c r="H50" s="15"/>
      <c r="I50" s="233"/>
      <c r="J50" s="234"/>
      <c r="K50" s="15"/>
    </row>
    <row r="51" spans="1:11" ht="12.75" customHeight="1" x14ac:dyDescent="0.25">
      <c r="A51" s="406"/>
      <c r="B51" s="407"/>
      <c r="C51" s="233"/>
      <c r="D51" s="234"/>
      <c r="E51" s="15"/>
      <c r="F51" s="233"/>
      <c r="G51" s="234"/>
      <c r="H51" s="15"/>
      <c r="I51" s="233"/>
      <c r="J51" s="234"/>
      <c r="K51" s="15"/>
    </row>
    <row r="52" spans="1:11" ht="12.75" customHeight="1" x14ac:dyDescent="0.25">
      <c r="A52" s="182"/>
      <c r="B52" s="180"/>
      <c r="C52" s="233"/>
      <c r="D52" s="234"/>
      <c r="E52" s="15"/>
      <c r="F52" s="233"/>
      <c r="G52" s="234"/>
      <c r="H52" s="15"/>
      <c r="I52" s="233"/>
      <c r="J52" s="234"/>
      <c r="K52" s="15"/>
    </row>
    <row r="53" spans="1:11" ht="12.75" customHeight="1" x14ac:dyDescent="0.25">
      <c r="A53" s="406"/>
      <c r="B53" s="408"/>
      <c r="C53" s="233"/>
      <c r="D53" s="234"/>
      <c r="E53" s="15"/>
      <c r="F53" s="233"/>
      <c r="G53" s="234"/>
      <c r="H53" s="15"/>
      <c r="I53" s="233"/>
      <c r="J53" s="234"/>
      <c r="K53" s="15"/>
    </row>
    <row r="54" spans="1:11" ht="12.75" customHeight="1" x14ac:dyDescent="0.25">
      <c r="A54" s="182"/>
      <c r="B54" s="180"/>
      <c r="C54" s="233"/>
      <c r="D54" s="234"/>
      <c r="E54" s="15"/>
      <c r="F54" s="233"/>
      <c r="G54" s="234"/>
      <c r="H54" s="15"/>
      <c r="I54" s="233"/>
      <c r="J54" s="234"/>
      <c r="K54" s="15"/>
    </row>
    <row r="55" spans="1:11" ht="12.75" customHeight="1" x14ac:dyDescent="0.25">
      <c r="A55" s="409"/>
      <c r="B55" s="410"/>
      <c r="C55" s="411"/>
      <c r="D55" s="412"/>
      <c r="E55" s="413"/>
      <c r="F55" s="411"/>
      <c r="G55" s="412"/>
      <c r="H55" s="413"/>
      <c r="I55" s="411"/>
      <c r="J55" s="412"/>
      <c r="K55" s="413"/>
    </row>
    <row r="56" spans="1:11" ht="12.75" customHeight="1" x14ac:dyDescent="0.25">
      <c r="A56" s="414" t="s">
        <v>484</v>
      </c>
      <c r="B56" s="415"/>
      <c r="C56" s="401"/>
      <c r="D56" s="401"/>
      <c r="E56" s="401"/>
      <c r="F56" s="402"/>
      <c r="G56" s="402"/>
      <c r="H56" s="402"/>
      <c r="I56" s="402"/>
      <c r="J56" s="402"/>
      <c r="K56" s="402"/>
    </row>
    <row r="57" spans="1:11" ht="12.75" customHeight="1" x14ac:dyDescent="0.25">
      <c r="A57" s="20" t="s">
        <v>485</v>
      </c>
      <c r="B57" s="400"/>
    </row>
    <row r="58" spans="1:11" x14ac:dyDescent="0.25">
      <c r="A58" s="416"/>
      <c r="B58" s="416"/>
    </row>
  </sheetData>
  <mergeCells count="11">
    <mergeCell ref="I3:I4"/>
    <mergeCell ref="J3:J4"/>
    <mergeCell ref="K3:K4"/>
    <mergeCell ref="A2:A4"/>
    <mergeCell ref="B2:B4"/>
    <mergeCell ref="C3:C4"/>
    <mergeCell ref="D3:D4"/>
    <mergeCell ref="E3:E4"/>
    <mergeCell ref="F3:F4"/>
    <mergeCell ref="G3:G4"/>
    <mergeCell ref="H3:H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185B-5FA4-4F8B-A8C6-A5B6DCA6F2E5}">
  <sheetPr>
    <tabColor rgb="FF00B050"/>
  </sheetPr>
  <dimension ref="A1:L107"/>
  <sheetViews>
    <sheetView topLeftCell="A58" workbookViewId="0">
      <selection activeCell="F78" sqref="F78"/>
    </sheetView>
  </sheetViews>
  <sheetFormatPr defaultColWidth="9.140625" defaultRowHeight="12.75" x14ac:dyDescent="0.25"/>
  <cols>
    <col min="1" max="2" width="25.7109375" style="3" customWidth="1"/>
    <col min="3" max="3" width="3.140625" style="3" customWidth="1"/>
    <col min="4" max="6" width="12.42578125" style="3" bestFit="1" customWidth="1"/>
    <col min="7" max="7" width="11.42578125" style="3" bestFit="1" customWidth="1"/>
    <col min="8" max="8" width="12" style="3" bestFit="1" customWidth="1"/>
    <col min="9" max="9" width="12.85546875" style="3" bestFit="1" customWidth="1"/>
    <col min="10" max="10" width="12.85546875" style="3" customWidth="1"/>
    <col min="11" max="11" width="16.140625" style="3" bestFit="1" customWidth="1"/>
    <col min="12" max="12" width="12.7109375" style="3" customWidth="1"/>
    <col min="13" max="16384" width="9.140625" style="3"/>
  </cols>
  <sheetData>
    <row r="1" spans="1:12" ht="12.95" x14ac:dyDescent="0.3">
      <c r="A1" s="1" t="s">
        <v>609</v>
      </c>
      <c r="B1" s="2"/>
    </row>
    <row r="2" spans="1:12" ht="26.25" customHeight="1" x14ac:dyDescent="0.25">
      <c r="A2" s="639" t="s">
        <v>406</v>
      </c>
      <c r="B2" s="627" t="s">
        <v>407</v>
      </c>
      <c r="C2" s="627" t="str">
        <f>head27</f>
        <v>Ref</v>
      </c>
      <c r="D2" s="130" t="s">
        <v>612</v>
      </c>
      <c r="E2" s="77" t="s">
        <v>613</v>
      </c>
      <c r="F2" s="131" t="s">
        <v>623</v>
      </c>
      <c r="G2" s="132" t="s">
        <v>628</v>
      </c>
      <c r="H2" s="133"/>
      <c r="I2" s="134"/>
      <c r="J2" s="132" t="str">
        <f>Head3a</f>
        <v>Medium Term Revenue and Expenditure Framework</v>
      </c>
      <c r="K2" s="133"/>
      <c r="L2" s="134"/>
    </row>
    <row r="3" spans="1:12" x14ac:dyDescent="0.25">
      <c r="A3" s="640"/>
      <c r="B3" s="628"/>
      <c r="C3" s="628"/>
      <c r="D3" s="630" t="str">
        <f>Head5</f>
        <v>Audited Outcome</v>
      </c>
      <c r="E3" s="632" t="str">
        <f>Head5</f>
        <v>Audited Outcome</v>
      </c>
      <c r="F3" s="634" t="str">
        <f>Head5</f>
        <v>Audited Outcome</v>
      </c>
      <c r="G3" s="623" t="str">
        <f>Head6</f>
        <v>Original Budget</v>
      </c>
      <c r="H3" s="625" t="str">
        <f>Head7</f>
        <v>Adjusted Budget</v>
      </c>
      <c r="I3" s="634" t="str">
        <f>Head8</f>
        <v>Full Year Forecast</v>
      </c>
      <c r="J3" s="623" t="s">
        <v>625</v>
      </c>
      <c r="K3" s="625" t="s">
        <v>627</v>
      </c>
      <c r="L3" s="625" t="s">
        <v>629</v>
      </c>
    </row>
    <row r="4" spans="1:12" x14ac:dyDescent="0.25">
      <c r="A4" s="85"/>
      <c r="B4" s="310"/>
      <c r="C4" s="310"/>
      <c r="D4" s="631"/>
      <c r="E4" s="633"/>
      <c r="F4" s="635"/>
      <c r="G4" s="624"/>
      <c r="H4" s="626"/>
      <c r="I4" s="635"/>
      <c r="J4" s="624" t="s">
        <v>616</v>
      </c>
      <c r="K4" s="626" t="s">
        <v>614</v>
      </c>
      <c r="L4" s="626" t="s">
        <v>630</v>
      </c>
    </row>
    <row r="5" spans="1:12" ht="12.75" customHeight="1" x14ac:dyDescent="0.25">
      <c r="A5" s="348" t="s">
        <v>408</v>
      </c>
      <c r="B5" s="349"/>
      <c r="C5" s="350"/>
      <c r="D5" s="351"/>
      <c r="E5" s="352"/>
      <c r="F5" s="353"/>
      <c r="G5" s="351"/>
      <c r="H5" s="352"/>
      <c r="I5" s="353"/>
      <c r="J5" s="354"/>
      <c r="K5" s="352"/>
      <c r="L5" s="353"/>
    </row>
    <row r="6" spans="1:12" ht="10.5" x14ac:dyDescent="0.25">
      <c r="A6" s="355" t="s">
        <v>409</v>
      </c>
      <c r="B6" s="349"/>
      <c r="C6" s="356"/>
      <c r="D6" s="376" t="s">
        <v>551</v>
      </c>
      <c r="E6" s="377" t="s">
        <v>551</v>
      </c>
      <c r="F6" s="378" t="s">
        <v>551</v>
      </c>
      <c r="G6" s="376" t="s">
        <v>551</v>
      </c>
      <c r="H6" s="377" t="s">
        <v>551</v>
      </c>
      <c r="I6" s="378" t="s">
        <v>551</v>
      </c>
      <c r="J6" s="376" t="s">
        <v>551</v>
      </c>
      <c r="K6" s="377" t="s">
        <v>551</v>
      </c>
      <c r="L6" s="378" t="s">
        <v>551</v>
      </c>
    </row>
    <row r="7" spans="1:12" ht="21" x14ac:dyDescent="0.25">
      <c r="A7" s="355" t="s">
        <v>410</v>
      </c>
      <c r="B7" s="349" t="s">
        <v>411</v>
      </c>
      <c r="C7" s="350"/>
      <c r="D7" s="357">
        <f>IF(ISERROR((D49+D50)/D51),0,((D49+D50)/D51))</f>
        <v>0.18582636192750712</v>
      </c>
      <c r="E7" s="358">
        <f t="shared" ref="E7:L7" si="0">IF(ISERROR((E49+E50)/E51),0,((E49+E50)/E51))</f>
        <v>9.2099899154844914E-2</v>
      </c>
      <c r="F7" s="359">
        <f t="shared" si="0"/>
        <v>0</v>
      </c>
      <c r="G7" s="357">
        <f t="shared" si="0"/>
        <v>9.1757864437551368E-3</v>
      </c>
      <c r="H7" s="358">
        <f t="shared" si="0"/>
        <v>0</v>
      </c>
      <c r="I7" s="359">
        <f t="shared" si="0"/>
        <v>9.1757864437551368E-3</v>
      </c>
      <c r="J7" s="360">
        <f t="shared" si="0"/>
        <v>1.1547588103475297E-2</v>
      </c>
      <c r="K7" s="361">
        <f t="shared" si="0"/>
        <v>9.7027459733097059E-3</v>
      </c>
      <c r="L7" s="362">
        <f t="shared" si="0"/>
        <v>0</v>
      </c>
    </row>
    <row r="8" spans="1:12" ht="21" x14ac:dyDescent="0.25">
      <c r="A8" s="355" t="s">
        <v>412</v>
      </c>
      <c r="B8" s="349" t="s">
        <v>413</v>
      </c>
      <c r="C8" s="350"/>
      <c r="D8" s="376" t="s">
        <v>551</v>
      </c>
      <c r="E8" s="377" t="s">
        <v>551</v>
      </c>
      <c r="F8" s="378" t="s">
        <v>551</v>
      </c>
      <c r="G8" s="376" t="s">
        <v>551</v>
      </c>
      <c r="H8" s="377" t="s">
        <v>551</v>
      </c>
      <c r="I8" s="378" t="s">
        <v>551</v>
      </c>
      <c r="J8" s="376" t="s">
        <v>551</v>
      </c>
      <c r="K8" s="377" t="s">
        <v>551</v>
      </c>
      <c r="L8" s="378" t="s">
        <v>551</v>
      </c>
    </row>
    <row r="9" spans="1:12" ht="12.75" customHeight="1" x14ac:dyDescent="0.25">
      <c r="A9" s="348" t="s">
        <v>414</v>
      </c>
      <c r="B9" s="349"/>
      <c r="C9" s="350"/>
      <c r="D9" s="351"/>
      <c r="E9" s="352"/>
      <c r="F9" s="353"/>
      <c r="G9" s="351"/>
      <c r="H9" s="352"/>
      <c r="I9" s="353"/>
      <c r="J9" s="351"/>
      <c r="K9" s="352"/>
      <c r="L9" s="353"/>
    </row>
    <row r="10" spans="1:12" ht="10.5" x14ac:dyDescent="0.25">
      <c r="A10" s="355" t="s">
        <v>415</v>
      </c>
      <c r="B10" s="349" t="s">
        <v>416</v>
      </c>
      <c r="C10" s="350"/>
      <c r="D10" s="376" t="s">
        <v>551</v>
      </c>
      <c r="E10" s="377" t="s">
        <v>551</v>
      </c>
      <c r="F10" s="378" t="s">
        <v>551</v>
      </c>
      <c r="G10" s="376" t="s">
        <v>551</v>
      </c>
      <c r="H10" s="377" t="s">
        <v>551</v>
      </c>
      <c r="I10" s="378" t="s">
        <v>551</v>
      </c>
      <c r="J10" s="376" t="s">
        <v>551</v>
      </c>
      <c r="K10" s="377" t="s">
        <v>551</v>
      </c>
      <c r="L10" s="378" t="s">
        <v>551</v>
      </c>
    </row>
    <row r="11" spans="1:12" ht="12.75" customHeight="1" x14ac:dyDescent="0.25">
      <c r="A11" s="348" t="s">
        <v>417</v>
      </c>
      <c r="B11" s="349"/>
      <c r="C11" s="350"/>
      <c r="D11" s="351"/>
      <c r="E11" s="352"/>
      <c r="F11" s="353"/>
      <c r="G11" s="351"/>
      <c r="H11" s="352"/>
      <c r="I11" s="353"/>
      <c r="J11" s="351"/>
      <c r="K11" s="352"/>
      <c r="L11" s="353"/>
    </row>
    <row r="12" spans="1:12" ht="12.75" customHeight="1" x14ac:dyDescent="0.25">
      <c r="A12" s="355" t="s">
        <v>418</v>
      </c>
      <c r="B12" s="349" t="s">
        <v>419</v>
      </c>
      <c r="C12" s="363"/>
      <c r="D12" s="364">
        <f>IF(ISERROR(D59/D60),0,(D59/D60))</f>
        <v>1.8991082592855142</v>
      </c>
      <c r="E12" s="365">
        <f t="shared" ref="E12:L12" si="1">IF(ISERROR(E59/E60),0,(E59/E60))</f>
        <v>2.0134271039911065</v>
      </c>
      <c r="F12" s="366">
        <f t="shared" si="1"/>
        <v>0</v>
      </c>
      <c r="G12" s="364">
        <f t="shared" si="1"/>
        <v>0</v>
      </c>
      <c r="H12" s="365">
        <f t="shared" si="1"/>
        <v>0</v>
      </c>
      <c r="I12" s="366">
        <f t="shared" si="1"/>
        <v>0</v>
      </c>
      <c r="J12" s="364">
        <f t="shared" si="1"/>
        <v>0</v>
      </c>
      <c r="K12" s="365">
        <f t="shared" si="1"/>
        <v>0</v>
      </c>
      <c r="L12" s="366">
        <f t="shared" si="1"/>
        <v>0</v>
      </c>
    </row>
    <row r="13" spans="1:12" ht="21" x14ac:dyDescent="0.25">
      <c r="A13" s="355" t="s">
        <v>420</v>
      </c>
      <c r="B13" s="349" t="s">
        <v>421</v>
      </c>
      <c r="C13" s="350"/>
      <c r="D13" s="364">
        <f>IF(ISERROR((D59-D61)/D60),0,((D59-D61)/D60))</f>
        <v>1.8931326541736602</v>
      </c>
      <c r="E13" s="365">
        <f t="shared" ref="E13:L13" si="2">IF(ISERROR((E59-E61)/E60),0,((E59-E61)/E60))</f>
        <v>2.0131652391993327</v>
      </c>
      <c r="F13" s="366">
        <f t="shared" si="2"/>
        <v>0</v>
      </c>
      <c r="G13" s="364">
        <f t="shared" si="2"/>
        <v>0</v>
      </c>
      <c r="H13" s="365">
        <f t="shared" si="2"/>
        <v>0</v>
      </c>
      <c r="I13" s="366">
        <f t="shared" si="2"/>
        <v>0</v>
      </c>
      <c r="J13" s="364">
        <f t="shared" si="2"/>
        <v>0</v>
      </c>
      <c r="K13" s="365">
        <f t="shared" si="2"/>
        <v>0</v>
      </c>
      <c r="L13" s="366">
        <f t="shared" si="2"/>
        <v>0</v>
      </c>
    </row>
    <row r="14" spans="1:12" ht="12.75" customHeight="1" x14ac:dyDescent="0.25">
      <c r="A14" s="355" t="s">
        <v>422</v>
      </c>
      <c r="B14" s="349" t="s">
        <v>423</v>
      </c>
      <c r="C14" s="350"/>
      <c r="D14" s="364">
        <f>IF(ISERROR(D62/D60),0,(D62/D60))</f>
        <v>4.6099056452705241E-2</v>
      </c>
      <c r="E14" s="365">
        <f t="shared" ref="E14:L14" si="3">IF(ISERROR(E62/E60),0,(E62/E60))</f>
        <v>2.6186479177377957E-4</v>
      </c>
      <c r="F14" s="366">
        <f t="shared" si="3"/>
        <v>0</v>
      </c>
      <c r="G14" s="364">
        <f t="shared" si="3"/>
        <v>0</v>
      </c>
      <c r="H14" s="365">
        <f t="shared" si="3"/>
        <v>0</v>
      </c>
      <c r="I14" s="366">
        <f t="shared" si="3"/>
        <v>0</v>
      </c>
      <c r="J14" s="367">
        <f t="shared" si="3"/>
        <v>0</v>
      </c>
      <c r="K14" s="368">
        <f t="shared" si="3"/>
        <v>0</v>
      </c>
      <c r="L14" s="369">
        <f t="shared" si="3"/>
        <v>0</v>
      </c>
    </row>
    <row r="15" spans="1:12" ht="12.75" customHeight="1" x14ac:dyDescent="0.25">
      <c r="A15" s="348" t="s">
        <v>424</v>
      </c>
      <c r="B15" s="349"/>
      <c r="C15" s="350"/>
      <c r="D15" s="351"/>
      <c r="E15" s="352"/>
      <c r="F15" s="353"/>
      <c r="G15" s="351"/>
      <c r="H15" s="352"/>
      <c r="I15" s="353"/>
      <c r="J15" s="351"/>
      <c r="K15" s="352"/>
      <c r="L15" s="353"/>
    </row>
    <row r="16" spans="1:12" ht="21" x14ac:dyDescent="0.25">
      <c r="A16" s="355" t="s">
        <v>425</v>
      </c>
      <c r="B16" s="349" t="s">
        <v>426</v>
      </c>
      <c r="C16" s="350"/>
      <c r="D16" s="376">
        <f>D63/D64</f>
        <v>5.7798573883530402</v>
      </c>
      <c r="E16" s="377">
        <f t="shared" ref="E16:K16" si="4">E63/E64</f>
        <v>1.5878848750815067</v>
      </c>
      <c r="F16" s="378">
        <f>F63/F64</f>
        <v>1.0177590628335864</v>
      </c>
      <c r="G16" s="376">
        <f t="shared" si="4"/>
        <v>1.3665192810390634</v>
      </c>
      <c r="H16" s="377" t="e">
        <f>H63/H64</f>
        <v>#DIV/0!</v>
      </c>
      <c r="I16" s="378">
        <f t="shared" si="4"/>
        <v>1.3665192810390634</v>
      </c>
      <c r="J16" s="376">
        <f t="shared" si="4"/>
        <v>2.3277235450432765</v>
      </c>
      <c r="K16" s="377">
        <f t="shared" si="4"/>
        <v>2.3270223062302664</v>
      </c>
      <c r="L16" s="378" t="e">
        <f>L63/L64</f>
        <v>#DIV/0!</v>
      </c>
    </row>
    <row r="17" spans="1:12" ht="25.5" customHeight="1" x14ac:dyDescent="0.25">
      <c r="A17" s="355" t="s">
        <v>427</v>
      </c>
      <c r="B17" s="349"/>
      <c r="C17" s="350"/>
      <c r="D17" s="376">
        <v>0</v>
      </c>
      <c r="E17" s="377">
        <v>0</v>
      </c>
      <c r="F17" s="378">
        <v>0</v>
      </c>
      <c r="G17" s="376">
        <v>0</v>
      </c>
      <c r="H17" s="377">
        <v>0</v>
      </c>
      <c r="I17" s="378">
        <v>0</v>
      </c>
      <c r="J17" s="376">
        <v>0</v>
      </c>
      <c r="K17" s="377">
        <v>0</v>
      </c>
      <c r="L17" s="378">
        <v>0</v>
      </c>
    </row>
    <row r="18" spans="1:12" ht="10.5" x14ac:dyDescent="0.25">
      <c r="A18" s="355" t="s">
        <v>428</v>
      </c>
      <c r="B18" s="349" t="s">
        <v>429</v>
      </c>
      <c r="C18" s="350"/>
      <c r="D18" s="357">
        <f>IF(ISERROR(D65/D66),0,(D65/D66))</f>
        <v>3.309764555226391</v>
      </c>
      <c r="E18" s="358">
        <f t="shared" ref="E18:L18" si="5">IF(ISERROR(E65/E66),0,(E65/E66))</f>
        <v>0.61248220528320729</v>
      </c>
      <c r="F18" s="359">
        <f t="shared" si="5"/>
        <v>6.6427989376271951E-2</v>
      </c>
      <c r="G18" s="357">
        <f t="shared" si="5"/>
        <v>0</v>
      </c>
      <c r="H18" s="358">
        <f t="shared" si="5"/>
        <v>0</v>
      </c>
      <c r="I18" s="359">
        <f t="shared" si="5"/>
        <v>0</v>
      </c>
      <c r="J18" s="357">
        <f t="shared" si="5"/>
        <v>0</v>
      </c>
      <c r="K18" s="358">
        <f t="shared" si="5"/>
        <v>0</v>
      </c>
      <c r="L18" s="359">
        <f t="shared" si="5"/>
        <v>0</v>
      </c>
    </row>
    <row r="19" spans="1:12" ht="21" x14ac:dyDescent="0.25">
      <c r="A19" s="355" t="s">
        <v>430</v>
      </c>
      <c r="B19" s="349" t="s">
        <v>431</v>
      </c>
      <c r="C19" s="350"/>
      <c r="D19" s="376"/>
      <c r="E19" s="377"/>
      <c r="F19" s="378"/>
      <c r="G19" s="376"/>
      <c r="H19" s="377"/>
      <c r="I19" s="378"/>
      <c r="J19" s="376"/>
      <c r="K19" s="377"/>
      <c r="L19" s="378"/>
    </row>
    <row r="20" spans="1:12" ht="12.75" customHeight="1" x14ac:dyDescent="0.25">
      <c r="A20" s="348" t="s">
        <v>432</v>
      </c>
      <c r="B20" s="349"/>
      <c r="C20" s="350"/>
      <c r="D20" s="351"/>
      <c r="E20" s="352"/>
      <c r="F20" s="353"/>
      <c r="G20" s="351"/>
      <c r="H20" s="352"/>
      <c r="I20" s="353"/>
      <c r="J20" s="351"/>
      <c r="K20" s="352"/>
      <c r="L20" s="353"/>
    </row>
    <row r="21" spans="1:12" ht="25.5" x14ac:dyDescent="0.25">
      <c r="A21" s="355" t="s">
        <v>433</v>
      </c>
      <c r="B21" s="349" t="s">
        <v>434</v>
      </c>
      <c r="C21" s="350"/>
      <c r="D21" s="376">
        <v>1</v>
      </c>
      <c r="E21" s="377">
        <v>1</v>
      </c>
      <c r="F21" s="378">
        <v>1</v>
      </c>
      <c r="G21" s="376">
        <v>1</v>
      </c>
      <c r="H21" s="377" t="s">
        <v>552</v>
      </c>
      <c r="I21" s="378" t="s">
        <v>552</v>
      </c>
      <c r="J21" s="376">
        <v>1</v>
      </c>
      <c r="K21" s="377">
        <v>1</v>
      </c>
      <c r="L21" s="378">
        <v>1</v>
      </c>
    </row>
    <row r="22" spans="1:12" x14ac:dyDescent="0.25">
      <c r="A22" s="355" t="s">
        <v>435</v>
      </c>
      <c r="B22" s="349"/>
      <c r="C22" s="350"/>
      <c r="D22" s="373">
        <f>IF(ISERROR(D76/'[1]D5-CFlow'!C41), 0, (D76/'[1]D5-CFlow'!C41))</f>
        <v>0</v>
      </c>
      <c r="E22" s="374">
        <f>IF(ISERROR(E76/'[1]D5-CFlow'!D41), 0, (E76/'[1]D5-CFlow'!D41))</f>
        <v>0</v>
      </c>
      <c r="F22" s="379">
        <f>IF(ISERROR(F76/'[1]D5-CFlow'!E41), 0, (F76/'[1]D5-CFlow'!E41))</f>
        <v>0</v>
      </c>
      <c r="G22" s="380">
        <f>IF(ISERROR(G76/'[1]D5-CFlow'!F41), 0, (G76/'[1]D5-CFlow'!F41))</f>
        <v>0</v>
      </c>
      <c r="H22" s="374">
        <f>IF(ISERROR(H76/'[1]D5-CFlow'!G41), 0, (H76/'[1]D5-CFlow'!G41))</f>
        <v>0</v>
      </c>
      <c r="I22" s="379">
        <f>IF(ISERROR(I76/'[1]D5-CFlow'!H41), 0, (I76/'[1]D5-CFlow'!H41))</f>
        <v>0</v>
      </c>
      <c r="J22" s="373">
        <f>IF(ISERROR(J76/'[1]D5-CFlow'!I41), 0, (J76/'[1]D5-CFlow'!I41))</f>
        <v>0</v>
      </c>
      <c r="K22" s="374">
        <f>IF(ISERROR(K76/'[1]D5-CFlow'!J41), 0, (K76/'[1]D5-CFlow'!J41))</f>
        <v>0</v>
      </c>
      <c r="L22" s="379">
        <f>IF(ISERROR(L76/'[1]D5-CFlow'!K41), 0, (L76/'[1]D5-CFlow'!K41))</f>
        <v>0</v>
      </c>
    </row>
    <row r="23" spans="1:12" x14ac:dyDescent="0.25">
      <c r="A23" s="355"/>
      <c r="B23" s="349"/>
      <c r="C23" s="350"/>
      <c r="D23" s="360"/>
      <c r="E23" s="361"/>
      <c r="F23" s="362"/>
      <c r="G23" s="360"/>
      <c r="H23" s="361"/>
      <c r="I23" s="362"/>
      <c r="J23" s="360"/>
      <c r="K23" s="361"/>
      <c r="L23" s="362"/>
    </row>
    <row r="24" spans="1:12" ht="12.75" customHeight="1" x14ac:dyDescent="0.25">
      <c r="A24" s="348" t="s">
        <v>436</v>
      </c>
      <c r="B24" s="349"/>
      <c r="C24" s="350"/>
      <c r="D24" s="351"/>
      <c r="E24" s="352"/>
      <c r="F24" s="353"/>
      <c r="G24" s="351"/>
      <c r="H24" s="352"/>
      <c r="I24" s="353"/>
      <c r="J24" s="351"/>
      <c r="K24" s="352"/>
      <c r="L24" s="353"/>
    </row>
    <row r="25" spans="1:12" x14ac:dyDescent="0.25">
      <c r="A25" s="355" t="s">
        <v>437</v>
      </c>
      <c r="B25" s="349" t="s">
        <v>438</v>
      </c>
      <c r="C25" s="350"/>
      <c r="D25" s="376">
        <v>0</v>
      </c>
      <c r="E25" s="377">
        <v>0</v>
      </c>
      <c r="F25" s="378">
        <v>0</v>
      </c>
      <c r="G25" s="376">
        <v>0</v>
      </c>
      <c r="H25" s="377">
        <v>0</v>
      </c>
      <c r="I25" s="378">
        <v>0</v>
      </c>
      <c r="J25" s="376">
        <v>0</v>
      </c>
      <c r="K25" s="377">
        <v>0</v>
      </c>
      <c r="L25" s="378">
        <v>0</v>
      </c>
    </row>
    <row r="26" spans="1:12" x14ac:dyDescent="0.25">
      <c r="A26" s="355"/>
      <c r="B26" s="349"/>
      <c r="C26" s="350"/>
      <c r="D26" s="360"/>
      <c r="E26" s="361"/>
      <c r="F26" s="362"/>
      <c r="G26" s="360"/>
      <c r="H26" s="361"/>
      <c r="I26" s="362"/>
      <c r="J26" s="360"/>
      <c r="K26" s="361"/>
      <c r="L26" s="362"/>
    </row>
    <row r="27" spans="1:12" ht="12.75" customHeight="1" x14ac:dyDescent="0.25">
      <c r="A27" s="348" t="s">
        <v>439</v>
      </c>
      <c r="B27" s="349"/>
      <c r="C27" s="350"/>
      <c r="D27" s="351"/>
      <c r="E27" s="352"/>
      <c r="F27" s="353"/>
      <c r="G27" s="351"/>
      <c r="H27" s="352"/>
      <c r="I27" s="353"/>
      <c r="J27" s="351"/>
      <c r="K27" s="352"/>
      <c r="L27" s="353"/>
    </row>
    <row r="28" spans="1:12" x14ac:dyDescent="0.25">
      <c r="A28" s="636" t="s">
        <v>440</v>
      </c>
      <c r="B28" s="381" t="s">
        <v>441</v>
      </c>
      <c r="C28" s="363">
        <v>1</v>
      </c>
      <c r="D28" s="376" t="s">
        <v>551</v>
      </c>
      <c r="E28" s="377" t="s">
        <v>551</v>
      </c>
      <c r="F28" s="378" t="s">
        <v>551</v>
      </c>
      <c r="G28" s="376" t="s">
        <v>551</v>
      </c>
      <c r="H28" s="377" t="s">
        <v>551</v>
      </c>
      <c r="I28" s="378" t="s">
        <v>551</v>
      </c>
      <c r="J28" s="376" t="s">
        <v>551</v>
      </c>
      <c r="K28" s="377" t="s">
        <v>551</v>
      </c>
      <c r="L28" s="378" t="s">
        <v>551</v>
      </c>
    </row>
    <row r="29" spans="1:12" x14ac:dyDescent="0.25">
      <c r="A29" s="636"/>
      <c r="B29" s="381" t="s">
        <v>442</v>
      </c>
      <c r="C29" s="363"/>
      <c r="D29" s="376" t="s">
        <v>551</v>
      </c>
      <c r="E29" s="377" t="s">
        <v>551</v>
      </c>
      <c r="F29" s="378" t="s">
        <v>551</v>
      </c>
      <c r="G29" s="376" t="s">
        <v>551</v>
      </c>
      <c r="H29" s="377" t="s">
        <v>551</v>
      </c>
      <c r="I29" s="378" t="s">
        <v>551</v>
      </c>
      <c r="J29" s="376" t="s">
        <v>551</v>
      </c>
      <c r="K29" s="377" t="s">
        <v>551</v>
      </c>
      <c r="L29" s="378" t="s">
        <v>551</v>
      </c>
    </row>
    <row r="30" spans="1:12" ht="38.25" x14ac:dyDescent="0.25">
      <c r="A30" s="637"/>
      <c r="B30" s="382" t="s">
        <v>443</v>
      </c>
      <c r="C30" s="363"/>
      <c r="D30" s="376" t="s">
        <v>551</v>
      </c>
      <c r="E30" s="377" t="s">
        <v>551</v>
      </c>
      <c r="F30" s="378" t="s">
        <v>551</v>
      </c>
      <c r="G30" s="376" t="s">
        <v>551</v>
      </c>
      <c r="H30" s="377" t="s">
        <v>551</v>
      </c>
      <c r="I30" s="378" t="s">
        <v>551</v>
      </c>
      <c r="J30" s="376" t="s">
        <v>551</v>
      </c>
      <c r="K30" s="377" t="s">
        <v>551</v>
      </c>
      <c r="L30" s="378" t="s">
        <v>551</v>
      </c>
    </row>
    <row r="31" spans="1:12" x14ac:dyDescent="0.25">
      <c r="A31" s="638" t="s">
        <v>444</v>
      </c>
      <c r="B31" s="383" t="s">
        <v>445</v>
      </c>
      <c r="C31" s="363"/>
      <c r="D31" s="376" t="s">
        <v>551</v>
      </c>
      <c r="E31" s="377" t="s">
        <v>551</v>
      </c>
      <c r="F31" s="378" t="s">
        <v>551</v>
      </c>
      <c r="G31" s="376" t="s">
        <v>551</v>
      </c>
      <c r="H31" s="377" t="s">
        <v>551</v>
      </c>
      <c r="I31" s="378" t="s">
        <v>551</v>
      </c>
      <c r="J31" s="376" t="s">
        <v>551</v>
      </c>
      <c r="K31" s="377" t="s">
        <v>551</v>
      </c>
      <c r="L31" s="378" t="s">
        <v>551</v>
      </c>
    </row>
    <row r="32" spans="1:12" x14ac:dyDescent="0.25">
      <c r="A32" s="636"/>
      <c r="B32" s="381" t="s">
        <v>442</v>
      </c>
      <c r="C32" s="363"/>
      <c r="D32" s="376" t="s">
        <v>551</v>
      </c>
      <c r="E32" s="377" t="s">
        <v>551</v>
      </c>
      <c r="F32" s="378" t="s">
        <v>551</v>
      </c>
      <c r="G32" s="376" t="s">
        <v>551</v>
      </c>
      <c r="H32" s="377" t="s">
        <v>551</v>
      </c>
      <c r="I32" s="378" t="s">
        <v>551</v>
      </c>
      <c r="J32" s="376" t="s">
        <v>551</v>
      </c>
      <c r="K32" s="377" t="s">
        <v>551</v>
      </c>
      <c r="L32" s="378" t="s">
        <v>551</v>
      </c>
    </row>
    <row r="33" spans="1:12" ht="38.25" x14ac:dyDescent="0.25">
      <c r="A33" s="637"/>
      <c r="B33" s="382" t="s">
        <v>443</v>
      </c>
      <c r="C33" s="363"/>
      <c r="D33" s="376" t="s">
        <v>551</v>
      </c>
      <c r="E33" s="377" t="s">
        <v>551</v>
      </c>
      <c r="F33" s="378" t="s">
        <v>551</v>
      </c>
      <c r="G33" s="376" t="s">
        <v>551</v>
      </c>
      <c r="H33" s="377" t="s">
        <v>551</v>
      </c>
      <c r="I33" s="378" t="s">
        <v>551</v>
      </c>
      <c r="J33" s="376" t="s">
        <v>551</v>
      </c>
      <c r="K33" s="377" t="s">
        <v>551</v>
      </c>
      <c r="L33" s="378" t="s">
        <v>551</v>
      </c>
    </row>
    <row r="34" spans="1:12" ht="25.5" x14ac:dyDescent="0.25">
      <c r="A34" s="355" t="s">
        <v>446</v>
      </c>
      <c r="B34" s="349" t="s">
        <v>447</v>
      </c>
      <c r="C34" s="350"/>
      <c r="D34" s="373">
        <f>IF(ISERROR(D67/D66),0,(D67/D66))</f>
        <v>3.9287903456817941</v>
      </c>
      <c r="E34" s="374">
        <f t="shared" ref="E34:L34" si="6">IF(ISERROR(E67/E66),0,(E67/E66))</f>
        <v>0.57227227671828629</v>
      </c>
      <c r="F34" s="375">
        <f t="shared" si="6"/>
        <v>0</v>
      </c>
      <c r="G34" s="372">
        <f t="shared" si="6"/>
        <v>0.22274962583849306</v>
      </c>
      <c r="H34" s="361">
        <f t="shared" si="6"/>
        <v>0</v>
      </c>
      <c r="I34" s="362">
        <f t="shared" si="6"/>
        <v>0.22274962583849306</v>
      </c>
      <c r="J34" s="372">
        <f t="shared" si="6"/>
        <v>0.85287899910127318</v>
      </c>
      <c r="K34" s="370">
        <f t="shared" si="6"/>
        <v>0.85703511985518377</v>
      </c>
      <c r="L34" s="371">
        <f t="shared" si="6"/>
        <v>0</v>
      </c>
    </row>
    <row r="35" spans="1:12" ht="25.5" x14ac:dyDescent="0.25">
      <c r="A35" s="355" t="s">
        <v>355</v>
      </c>
      <c r="B35" s="381" t="s">
        <v>448</v>
      </c>
      <c r="C35" s="350"/>
      <c r="D35" s="373">
        <f>IF(ISERROR([1]SD4!C56/'[1]D2-FinPerf'!C21),0,([1]SD4!C56/'[1]D2-FinPerf'!C21))</f>
        <v>0</v>
      </c>
      <c r="E35" s="374">
        <f>IF(ISERROR([1]SD4!D56/'[1]D2-FinPerf'!D21),0,([1]SD4!D56/'[1]D2-FinPerf'!D21))</f>
        <v>0</v>
      </c>
      <c r="F35" s="379">
        <f>IF(ISERROR([1]SD4!E56/'[1]D2-FinPerf'!E21),0,([1]SD4!E56/'[1]D2-FinPerf'!E21))</f>
        <v>0</v>
      </c>
      <c r="G35" s="380">
        <f>IF(ISERROR([1]SD4!F56/'[1]D2-FinPerf'!F21),0,([1]SD4!F56/'[1]D2-FinPerf'!F21))</f>
        <v>0</v>
      </c>
      <c r="H35" s="374">
        <f>IF(ISERROR([1]SD4!G56/'[1]D2-FinPerf'!G21),0,([1]SD4!G56/'[1]D2-FinPerf'!G21))</f>
        <v>0</v>
      </c>
      <c r="I35" s="379">
        <f>IF(ISERROR([1]SD4!H56/'[1]D2-FinPerf'!H21),0,([1]SD4!H56/'[1]D2-FinPerf'!H21))</f>
        <v>0</v>
      </c>
      <c r="J35" s="373">
        <f>IF(ISERROR([1]SD4!I56/'[1]D2-FinPerf'!I21),0,([1]SD4!I56/'[1]D2-FinPerf'!I21))</f>
        <v>0</v>
      </c>
      <c r="K35" s="374">
        <f>IF(ISERROR([1]SD4!J56/'[1]D2-FinPerf'!J21),0,([1]SD4!J56/'[1]D2-FinPerf'!J21))</f>
        <v>0</v>
      </c>
      <c r="L35" s="379">
        <f>IF(ISERROR([1]SD4!K56/'[1]D2-FinPerf'!K21),0,([1]SD4!K56/'[1]D2-FinPerf'!K21))</f>
        <v>0</v>
      </c>
    </row>
    <row r="36" spans="1:12" ht="25.5" customHeight="1" x14ac:dyDescent="0.25">
      <c r="A36" s="355" t="s">
        <v>449</v>
      </c>
      <c r="B36" s="349" t="s">
        <v>450</v>
      </c>
      <c r="C36" s="350"/>
      <c r="D36" s="373">
        <f>IF(ISERROR(D68/D66),0,(D68/D66))</f>
        <v>9.2493794104933566E-2</v>
      </c>
      <c r="E36" s="374">
        <f t="shared" ref="E36:L36" si="7">IF(ISERROR(E68/E66),0,(E68/E66))</f>
        <v>5.0003178769293466E-3</v>
      </c>
      <c r="F36" s="375">
        <f t="shared" si="7"/>
        <v>6.9343600637127262E-4</v>
      </c>
      <c r="G36" s="372">
        <f t="shared" si="7"/>
        <v>3.3837754765092833E-3</v>
      </c>
      <c r="H36" s="361">
        <f t="shared" si="7"/>
        <v>0</v>
      </c>
      <c r="I36" s="362">
        <f t="shared" si="7"/>
        <v>2.0443151736911501E-3</v>
      </c>
      <c r="J36" s="372">
        <f t="shared" si="7"/>
        <v>9.7893829980961647E-2</v>
      </c>
      <c r="K36" s="370">
        <f t="shared" si="7"/>
        <v>9.3455951592284703E-2</v>
      </c>
      <c r="L36" s="371">
        <f t="shared" si="7"/>
        <v>0</v>
      </c>
    </row>
    <row r="37" spans="1:12" ht="23.25" customHeight="1" x14ac:dyDescent="0.25">
      <c r="A37" s="355" t="s">
        <v>451</v>
      </c>
      <c r="B37" s="349" t="s">
        <v>452</v>
      </c>
      <c r="C37" s="350"/>
      <c r="D37" s="373">
        <f>IF(ISERROR((D49+D50)/D66),0,((D49+D50)/D66))</f>
        <v>1.4699029737485667</v>
      </c>
      <c r="E37" s="374">
        <f t="shared" ref="E37:L37" si="8">IF(ISERROR((E49+E50)/E66),0,((E49+E50)/E66))</f>
        <v>0.14351588515155705</v>
      </c>
      <c r="F37" s="375">
        <f t="shared" si="8"/>
        <v>0</v>
      </c>
      <c r="G37" s="372">
        <f t="shared" si="8"/>
        <v>1.2478040580983216E-2</v>
      </c>
      <c r="H37" s="361">
        <f t="shared" si="8"/>
        <v>0</v>
      </c>
      <c r="I37" s="362">
        <f t="shared" si="8"/>
        <v>1.2478040580983216E-2</v>
      </c>
      <c r="J37" s="372">
        <f t="shared" si="8"/>
        <v>2.6433306853308889E-2</v>
      </c>
      <c r="K37" s="370">
        <f t="shared" si="8"/>
        <v>2.2145225665885448E-2</v>
      </c>
      <c r="L37" s="371">
        <f t="shared" si="8"/>
        <v>0</v>
      </c>
    </row>
    <row r="38" spans="1:12" ht="25.5" customHeight="1" x14ac:dyDescent="0.25">
      <c r="A38" s="348" t="s">
        <v>453</v>
      </c>
      <c r="B38" s="384"/>
      <c r="C38" s="348"/>
      <c r="D38" s="373"/>
      <c r="E38" s="374"/>
      <c r="F38" s="375"/>
      <c r="G38" s="372"/>
      <c r="H38" s="361"/>
      <c r="I38" s="362"/>
      <c r="J38" s="372"/>
      <c r="K38" s="370"/>
      <c r="L38" s="371"/>
    </row>
    <row r="39" spans="1:12" ht="38.25" x14ac:dyDescent="0.25">
      <c r="A39" s="355" t="s">
        <v>454</v>
      </c>
      <c r="B39" s="349" t="s">
        <v>455</v>
      </c>
      <c r="C39" s="350"/>
      <c r="D39" s="385">
        <f>IF(ISERROR(D69/D70),0,(D69/D70))</f>
        <v>0</v>
      </c>
      <c r="E39" s="386">
        <f t="shared" ref="E39:L39" si="9">IF(ISERROR(E69/E70),0,(E69/E70))</f>
        <v>0</v>
      </c>
      <c r="F39" s="387">
        <f t="shared" si="9"/>
        <v>0</v>
      </c>
      <c r="G39" s="385">
        <f t="shared" si="9"/>
        <v>0</v>
      </c>
      <c r="H39" s="388">
        <f t="shared" si="9"/>
        <v>0</v>
      </c>
      <c r="I39" s="389">
        <f t="shared" si="9"/>
        <v>0</v>
      </c>
      <c r="J39" s="390">
        <f t="shared" si="9"/>
        <v>0</v>
      </c>
      <c r="K39" s="388">
        <f t="shared" si="9"/>
        <v>0</v>
      </c>
      <c r="L39" s="389">
        <f t="shared" si="9"/>
        <v>0</v>
      </c>
    </row>
    <row r="40" spans="1:12" ht="25.5" x14ac:dyDescent="0.25">
      <c r="A40" s="355" t="s">
        <v>456</v>
      </c>
      <c r="B40" s="349" t="s">
        <v>457</v>
      </c>
      <c r="C40" s="350"/>
      <c r="D40" s="372">
        <f>IF(ISERROR(D71/D72),0,(D71/D72))</f>
        <v>3.3455469564576155</v>
      </c>
      <c r="E40" s="374">
        <f t="shared" ref="E40:L40" si="10">IF(ISERROR(E71/E72),0,(E71/E72))</f>
        <v>0.6130143557300578</v>
      </c>
      <c r="F40" s="375">
        <f t="shared" si="10"/>
        <v>0</v>
      </c>
      <c r="G40" s="372">
        <f t="shared" si="10"/>
        <v>0</v>
      </c>
      <c r="H40" s="361">
        <f t="shared" si="10"/>
        <v>0</v>
      </c>
      <c r="I40" s="362">
        <f t="shared" si="10"/>
        <v>0</v>
      </c>
      <c r="J40" s="372">
        <f t="shared" si="10"/>
        <v>0</v>
      </c>
      <c r="K40" s="370">
        <f t="shared" si="10"/>
        <v>0</v>
      </c>
      <c r="L40" s="371">
        <f t="shared" si="10"/>
        <v>0</v>
      </c>
    </row>
    <row r="41" spans="1:12" ht="25.5" x14ac:dyDescent="0.25">
      <c r="A41" s="391" t="s">
        <v>458</v>
      </c>
      <c r="B41" s="392" t="s">
        <v>459</v>
      </c>
      <c r="C41" s="393"/>
      <c r="D41" s="394">
        <f>IF(ISERROR(D73/D74),0,(D73/D74))</f>
        <v>0.15342439752277198</v>
      </c>
      <c r="E41" s="395">
        <f t="shared" ref="E41:L41" si="11">IF(ISERROR(E73/E74),0,(E73/E74))</f>
        <v>7.2363834874103458E-2</v>
      </c>
      <c r="F41" s="396">
        <f t="shared" si="11"/>
        <v>0</v>
      </c>
      <c r="G41" s="397">
        <f t="shared" si="11"/>
        <v>0</v>
      </c>
      <c r="H41" s="398">
        <f t="shared" si="11"/>
        <v>0</v>
      </c>
      <c r="I41" s="399">
        <f t="shared" si="11"/>
        <v>0</v>
      </c>
      <c r="J41" s="397">
        <f t="shared" si="11"/>
        <v>0</v>
      </c>
      <c r="K41" s="398">
        <f t="shared" si="11"/>
        <v>0</v>
      </c>
      <c r="L41" s="399">
        <f t="shared" si="11"/>
        <v>0</v>
      </c>
    </row>
    <row r="42" spans="1:12" ht="12.75" customHeight="1" x14ac:dyDescent="0.25">
      <c r="A42" s="18" t="s">
        <v>460</v>
      </c>
    </row>
    <row r="43" spans="1:12" ht="12.75" customHeight="1" x14ac:dyDescent="0.25">
      <c r="A43" s="20" t="s">
        <v>461</v>
      </c>
    </row>
    <row r="44" spans="1:12" ht="12.75" customHeight="1" x14ac:dyDescent="0.25">
      <c r="A44" s="20" t="s">
        <v>462</v>
      </c>
    </row>
    <row r="45" spans="1:12" ht="12.75" customHeight="1" x14ac:dyDescent="0.25"/>
    <row r="46" spans="1:12" ht="12.75" customHeight="1" x14ac:dyDescent="0.25">
      <c r="A46" s="400" t="s">
        <v>463</v>
      </c>
      <c r="D46" s="19"/>
      <c r="E46" s="19"/>
      <c r="F46" s="19"/>
      <c r="G46" s="19"/>
      <c r="H46" s="19"/>
      <c r="I46" s="19"/>
      <c r="J46" s="19"/>
      <c r="K46" s="19"/>
      <c r="L46" s="19"/>
    </row>
    <row r="47" spans="1:12" ht="12.75" customHeight="1" x14ac:dyDescent="0.25">
      <c r="A47" s="3" t="str">
        <f>'[1]D4-FinPos'!A37</f>
        <v>Borrowing</v>
      </c>
      <c r="D47" s="401">
        <f>'[1]D4-FinPos'!C37</f>
        <v>0</v>
      </c>
      <c r="E47" s="401">
        <f>'[1]D4-FinPos'!D37</f>
        <v>0</v>
      </c>
      <c r="F47" s="401">
        <f>'[1]D4-FinPos'!E37</f>
        <v>0</v>
      </c>
      <c r="G47" s="401">
        <f>'[1]D4-FinPos'!F37</f>
        <v>0</v>
      </c>
      <c r="H47" s="402">
        <f>'[1]D4-FinPos'!G37</f>
        <v>0</v>
      </c>
      <c r="I47" s="402">
        <f>'[1]D4-FinPos'!H37</f>
        <v>0</v>
      </c>
      <c r="J47" s="402">
        <f>'[1]D4-FinPos'!I37</f>
        <v>0</v>
      </c>
      <c r="K47" s="402">
        <f>'[1]D4-FinPos'!J37</f>
        <v>0</v>
      </c>
      <c r="L47" s="402">
        <f>'[1]D4-FinPos'!K37</f>
        <v>0</v>
      </c>
    </row>
    <row r="48" spans="1:12" ht="12.75" customHeight="1" x14ac:dyDescent="0.25">
      <c r="A48" s="3" t="str">
        <f>'[1]D4-FinPos'!A25</f>
        <v>TOTAL ASSETS</v>
      </c>
      <c r="D48" s="401">
        <f>'D4 FIN POS'!C25</f>
        <v>38035552</v>
      </c>
      <c r="E48" s="401">
        <f>'D4 FIN POS'!D25</f>
        <v>44326762</v>
      </c>
      <c r="F48" s="401">
        <f>'D4 FIN POS'!E25</f>
        <v>0</v>
      </c>
      <c r="G48" s="401">
        <f>'D4 FIN POS'!F25</f>
        <v>300000</v>
      </c>
      <c r="H48" s="401">
        <f>'D4 FIN POS'!G25</f>
        <v>0</v>
      </c>
      <c r="I48" s="401">
        <f>'D4 FIN POS'!H25</f>
        <v>300000</v>
      </c>
      <c r="J48" s="401">
        <v>0</v>
      </c>
      <c r="K48" s="401">
        <v>0</v>
      </c>
      <c r="L48" s="401">
        <v>0</v>
      </c>
    </row>
    <row r="49" spans="1:12" ht="12.75" customHeight="1" x14ac:dyDescent="0.25">
      <c r="A49" s="3" t="str">
        <f>'[1]D2-FinPerf'!A28</f>
        <v>Finance charges</v>
      </c>
      <c r="D49" s="401">
        <f>'D2 FIN PERF'!C28</f>
        <v>72684</v>
      </c>
      <c r="E49" s="401">
        <f>'D2 FIN PERF'!D28</f>
        <v>1161787</v>
      </c>
      <c r="F49" s="401">
        <f>'D2 FIN PERF'!E28</f>
        <v>0</v>
      </c>
      <c r="G49" s="401">
        <v>0</v>
      </c>
      <c r="H49" s="401">
        <v>0</v>
      </c>
      <c r="I49" s="401">
        <v>0</v>
      </c>
      <c r="J49" s="401">
        <v>0</v>
      </c>
      <c r="K49" s="401">
        <v>0</v>
      </c>
      <c r="L49" s="401">
        <v>0</v>
      </c>
    </row>
    <row r="50" spans="1:12" ht="12.75" customHeight="1" x14ac:dyDescent="0.25">
      <c r="A50" s="3" t="str">
        <f>'[1]D2-FinPerf'!A27</f>
        <v>Depreciation &amp; asset impairment</v>
      </c>
      <c r="D50" s="401">
        <f>'D2 FIN PERF'!C27</f>
        <v>7911729</v>
      </c>
      <c r="E50" s="401">
        <f>'D2 FIN PERF'!D27</f>
        <v>3946738</v>
      </c>
      <c r="F50" s="401">
        <f>'D2 FIN PERF'!E27</f>
        <v>0</v>
      </c>
      <c r="G50" s="401">
        <f>'D2 FIN PERF'!F27</f>
        <v>993810.6</v>
      </c>
      <c r="H50" s="401">
        <f>'D2 FIN PERF'!G27</f>
        <v>0</v>
      </c>
      <c r="I50" s="401">
        <f>'D2 FIN PERF'!H27</f>
        <v>993810.6</v>
      </c>
      <c r="J50" s="401">
        <f>'D2 FIN PERF'!I27</f>
        <v>612810.6</v>
      </c>
      <c r="K50" s="401">
        <f>'D2 FIN PERF'!J27</f>
        <v>537810.6</v>
      </c>
      <c r="L50" s="401"/>
    </row>
    <row r="51" spans="1:12" ht="12.75" customHeight="1" x14ac:dyDescent="0.25">
      <c r="A51" s="3" t="str">
        <f>'[1]D2-FinPerf'!A35</f>
        <v>Total Expenditure</v>
      </c>
      <c r="D51" s="401">
        <f>'D2 FIN PERF'!C35</f>
        <v>42967063</v>
      </c>
      <c r="E51" s="401">
        <f>'D2 FIN PERF'!D35</f>
        <v>55467216</v>
      </c>
      <c r="F51" s="401">
        <f>'D2 FIN PERF'!E35</f>
        <v>0</v>
      </c>
      <c r="G51" s="401">
        <f>'D2 FIN PERF'!F35</f>
        <v>108307947.89000002</v>
      </c>
      <c r="H51" s="401">
        <f>'D2 FIN PERF'!G35</f>
        <v>0</v>
      </c>
      <c r="I51" s="401">
        <f>'D2 FIN PERF'!H35</f>
        <v>108307947.89000002</v>
      </c>
      <c r="J51" s="401">
        <f>'D2 FIN PERF'!I35</f>
        <v>53068276.640000001</v>
      </c>
      <c r="K51" s="401">
        <f>'D2 FIN PERF'!J35</f>
        <v>55428700.440000005</v>
      </c>
      <c r="L51" s="401"/>
    </row>
    <row r="52" spans="1:12" ht="12.75" customHeight="1" x14ac:dyDescent="0.25">
      <c r="A52" s="3" t="str">
        <f>'[1]D5-CFlow'!A33</f>
        <v>Borrowing long term/refinancing</v>
      </c>
      <c r="D52" s="401">
        <f>'[1]D5-CFlow'!C33</f>
        <v>0</v>
      </c>
      <c r="E52" s="401">
        <f>'[1]D5-CFlow'!D33</f>
        <v>0</v>
      </c>
      <c r="F52" s="401">
        <f>'[1]D5-CFlow'!E33</f>
        <v>0</v>
      </c>
      <c r="G52" s="401">
        <f>'[1]D5-CFlow'!F33</f>
        <v>0</v>
      </c>
      <c r="H52" s="402">
        <f>'[1]D5-CFlow'!G33</f>
        <v>0</v>
      </c>
      <c r="I52" s="402">
        <f>'[1]D5-CFlow'!H33</f>
        <v>0</v>
      </c>
      <c r="J52" s="402">
        <f>'[1]D5-CFlow'!I33</f>
        <v>0</v>
      </c>
      <c r="K52" s="402">
        <f>'[1]D5-CFlow'!J33</f>
        <v>0</v>
      </c>
      <c r="L52" s="402">
        <f>'[1]D5-CFlow'!K33</f>
        <v>0</v>
      </c>
    </row>
    <row r="53" spans="1:12" ht="12.75" customHeight="1" x14ac:dyDescent="0.25">
      <c r="A53" s="3" t="s">
        <v>464</v>
      </c>
      <c r="D53" s="401">
        <f>'D3 CAPEX'!C167</f>
        <v>147348</v>
      </c>
      <c r="E53" s="401">
        <f>'D3 CAPEX'!D167</f>
        <v>0</v>
      </c>
      <c r="F53" s="401">
        <f>'D3 CAPEX'!E167</f>
        <v>0</v>
      </c>
      <c r="G53" s="401">
        <f>'D3 CAPEX'!F167</f>
        <v>300000</v>
      </c>
      <c r="H53" s="401">
        <f>'D3 CAPEX'!G167</f>
        <v>0</v>
      </c>
      <c r="I53" s="401">
        <f>'D3 CAPEX'!H167</f>
        <v>0</v>
      </c>
      <c r="J53" s="401">
        <f>'D3 CAPEX'!I167</f>
        <v>500000</v>
      </c>
      <c r="K53" s="401">
        <f>'D3 CAPEX'!J167</f>
        <v>600000</v>
      </c>
      <c r="L53" s="401"/>
    </row>
    <row r="54" spans="1:12" ht="12.75" customHeight="1" x14ac:dyDescent="0.25">
      <c r="A54" s="3" t="s">
        <v>465</v>
      </c>
      <c r="D54" s="401">
        <f>'[1]D3-Capex'!C174</f>
        <v>0</v>
      </c>
      <c r="E54" s="401">
        <f>'[1]D3-Capex'!D174</f>
        <v>0</v>
      </c>
      <c r="F54" s="401">
        <f>'[1]D3-Capex'!E174</f>
        <v>0</v>
      </c>
      <c r="G54" s="401">
        <f>'[1]D3-Capex'!F174</f>
        <v>0</v>
      </c>
      <c r="H54" s="402">
        <f>'[1]D3-Capex'!G174</f>
        <v>0</v>
      </c>
      <c r="I54" s="402">
        <f>'[1]D3-Capex'!H174</f>
        <v>0</v>
      </c>
      <c r="J54" s="402">
        <f>'[1]D3-Capex'!I174</f>
        <v>0</v>
      </c>
      <c r="K54" s="402">
        <f>'[1]D3-Capex'!J174</f>
        <v>0</v>
      </c>
      <c r="L54" s="402">
        <f>'[1]D3-Capex'!K174</f>
        <v>0</v>
      </c>
    </row>
    <row r="55" spans="1:12" ht="12.75" customHeight="1" x14ac:dyDescent="0.25">
      <c r="A55" s="3" t="s">
        <v>466</v>
      </c>
      <c r="D55" s="401">
        <f>'[1]D3-Capex'!C175</f>
        <v>0</v>
      </c>
      <c r="E55" s="401">
        <f>'[1]D3-Capex'!D175</f>
        <v>0</v>
      </c>
      <c r="F55" s="401">
        <f>'[1]D3-Capex'!E175</f>
        <v>0</v>
      </c>
      <c r="G55" s="401">
        <f>'[1]D3-Capex'!F175</f>
        <v>0</v>
      </c>
      <c r="H55" s="402">
        <f>'[1]D3-Capex'!G175</f>
        <v>0</v>
      </c>
      <c r="I55" s="402">
        <f>'[1]D3-Capex'!H175</f>
        <v>0</v>
      </c>
      <c r="J55" s="402">
        <f>'[1]D3-Capex'!I175</f>
        <v>0</v>
      </c>
      <c r="K55" s="402">
        <f>'[1]D3-Capex'!J175</f>
        <v>0</v>
      </c>
      <c r="L55" s="402">
        <f>'[1]D3-Capex'!K175</f>
        <v>0</v>
      </c>
    </row>
    <row r="56" spans="1:12" ht="12.75" customHeight="1" x14ac:dyDescent="0.25">
      <c r="A56" s="3" t="s">
        <v>467</v>
      </c>
      <c r="D56" s="401">
        <v>0</v>
      </c>
      <c r="E56" s="401">
        <v>0</v>
      </c>
      <c r="F56" s="401">
        <v>0</v>
      </c>
      <c r="G56" s="401">
        <v>0</v>
      </c>
      <c r="H56" s="402">
        <v>0</v>
      </c>
      <c r="I56" s="402">
        <v>0</v>
      </c>
      <c r="J56" s="402">
        <v>0</v>
      </c>
      <c r="K56" s="402">
        <v>0</v>
      </c>
      <c r="L56" s="402">
        <v>0</v>
      </c>
    </row>
    <row r="57" spans="1:12" ht="12.75" customHeight="1" x14ac:dyDescent="0.25">
      <c r="A57" s="3" t="str">
        <f>'[1]D4-FinPos'!A48</f>
        <v>TOTAL COMMUNITY WEALTH/EQUITY</v>
      </c>
      <c r="D57" s="401">
        <f>'D4 FIN POS'!C48</f>
        <v>7368800</v>
      </c>
      <c r="E57" s="401">
        <f>'D4 FIN POS'!D48</f>
        <v>27192718</v>
      </c>
      <c r="F57" s="401">
        <f>'D4 FIN POS'!E48</f>
        <v>0</v>
      </c>
      <c r="G57" s="401">
        <f>'D4 FIN POS'!F48</f>
        <v>300000</v>
      </c>
      <c r="H57" s="401">
        <f>'D4 FIN POS'!G48</f>
        <v>0</v>
      </c>
      <c r="I57" s="401">
        <f>'D4 FIN POS'!H48</f>
        <v>0</v>
      </c>
      <c r="J57" s="401">
        <f>'[2]D4 FIN POS'!I48</f>
        <v>0</v>
      </c>
      <c r="K57" s="401">
        <f>'[2]D4 FIN POS'!J48</f>
        <v>0</v>
      </c>
      <c r="L57" s="401">
        <f>'[2]D4 FIN POS'!K48</f>
        <v>0</v>
      </c>
    </row>
    <row r="58" spans="1:12" ht="12.75" customHeight="1" x14ac:dyDescent="0.25">
      <c r="A58" s="3" t="str">
        <f>'[1]D4-FinPos'!A37</f>
        <v>Borrowing</v>
      </c>
      <c r="D58" s="401">
        <v>0</v>
      </c>
      <c r="E58" s="401">
        <v>0</v>
      </c>
      <c r="F58" s="401">
        <v>0</v>
      </c>
      <c r="G58" s="401">
        <v>0</v>
      </c>
      <c r="H58" s="401">
        <v>0</v>
      </c>
      <c r="I58" s="401">
        <v>0</v>
      </c>
      <c r="J58" s="401">
        <v>0</v>
      </c>
      <c r="K58" s="401">
        <v>0</v>
      </c>
      <c r="L58" s="401">
        <v>0</v>
      </c>
    </row>
    <row r="59" spans="1:12" ht="12.75" customHeight="1" x14ac:dyDescent="0.25">
      <c r="A59" s="3" t="str">
        <f>'[1]D4-FinPos'!A12</f>
        <v>Total current assets</v>
      </c>
      <c r="D59" s="401">
        <f>'D4 FIN POS'!C12</f>
        <v>18425682</v>
      </c>
      <c r="E59" s="401">
        <f>'D4 FIN POS'!D12</f>
        <v>22105312</v>
      </c>
      <c r="F59" s="401">
        <f>'D4 FIN POS'!E12</f>
        <v>0</v>
      </c>
      <c r="G59" s="401">
        <f>'[2]D4 FIN POS'!F12</f>
        <v>68506742.159999996</v>
      </c>
      <c r="H59" s="401">
        <f>'[2]D4 FIN POS'!G12</f>
        <v>68506742.159999996</v>
      </c>
      <c r="I59" s="401">
        <f>'[2]D4 FIN POS'!H12</f>
        <v>68506742.159999996</v>
      </c>
      <c r="J59" s="401">
        <f>'[2]D4 FIN POS'!I12</f>
        <v>0</v>
      </c>
      <c r="K59" s="401">
        <f>'[2]D4 FIN POS'!J12</f>
        <v>0</v>
      </c>
      <c r="L59" s="401">
        <f>'[2]D4 FIN POS'!K12</f>
        <v>0</v>
      </c>
    </row>
    <row r="60" spans="1:12" ht="12.75" customHeight="1" x14ac:dyDescent="0.25">
      <c r="A60" s="3" t="str">
        <f>'[1]D4-FinPos'!A34</f>
        <v>Total current liabilities</v>
      </c>
      <c r="D60" s="401">
        <f>'[2]D4 FIN POS'!C34</f>
        <v>9702281.0099999998</v>
      </c>
      <c r="E60" s="401">
        <f>'[2]D4 FIN POS'!D34</f>
        <v>10978948.260000002</v>
      </c>
      <c r="F60" s="401">
        <f>'[2]D4 FIN POS'!E34</f>
        <v>29100046.600000001</v>
      </c>
      <c r="G60" s="401">
        <f>'D4 FIN POS'!F12</f>
        <v>0</v>
      </c>
      <c r="H60" s="401">
        <f>'D4 FIN POS'!G12</f>
        <v>0</v>
      </c>
      <c r="I60" s="401">
        <f>'D4 FIN POS'!H12</f>
        <v>0</v>
      </c>
      <c r="J60" s="401">
        <f>'[2]D4 FIN POS'!I34</f>
        <v>0</v>
      </c>
      <c r="K60" s="401">
        <f>'[2]D4 FIN POS'!J34</f>
        <v>0</v>
      </c>
      <c r="L60" s="401">
        <f>'[2]D4 FIN POS'!K34</f>
        <v>0</v>
      </c>
    </row>
    <row r="61" spans="1:12" ht="12.75" customHeight="1" x14ac:dyDescent="0.25">
      <c r="A61" s="3" t="s">
        <v>468</v>
      </c>
      <c r="D61" s="336">
        <f>'D4 FIN POS'!C9</f>
        <v>57977</v>
      </c>
      <c r="E61" s="336">
        <f>'D4 FIN POS'!D9</f>
        <v>2875</v>
      </c>
      <c r="F61" s="336">
        <f>'D4 FIN POS'!E9</f>
        <v>0</v>
      </c>
      <c r="G61" s="336">
        <f>'D4 FIN POS'!F9</f>
        <v>0</v>
      </c>
      <c r="H61" s="336">
        <f>'D4 FIN POS'!G9</f>
        <v>0</v>
      </c>
      <c r="I61" s="336">
        <f>'D4 FIN POS'!H12</f>
        <v>0</v>
      </c>
      <c r="J61" s="336">
        <f>'[2]D4 FIN POS'!I9</f>
        <v>0</v>
      </c>
      <c r="K61" s="336">
        <f>'[2]D4 FIN POS'!J9</f>
        <v>0</v>
      </c>
      <c r="L61" s="336">
        <f>'[2]D4 FIN POS'!K9</f>
        <v>0</v>
      </c>
    </row>
    <row r="62" spans="1:12" ht="12.75" customHeight="1" x14ac:dyDescent="0.25">
      <c r="A62" s="3" t="s">
        <v>469</v>
      </c>
      <c r="D62" s="401">
        <f>'D4 FIN POS'!C6</f>
        <v>447266</v>
      </c>
      <c r="E62" s="401">
        <f>'D4 FIN POS'!D9</f>
        <v>2875</v>
      </c>
      <c r="F62" s="401">
        <f>'D4 FIN POS'!E6</f>
        <v>0</v>
      </c>
      <c r="G62" s="401">
        <f>'D4 FIN POS'!F6</f>
        <v>0</v>
      </c>
      <c r="H62" s="401">
        <f>'D4 FIN POS'!G6</f>
        <v>0</v>
      </c>
      <c r="I62" s="401">
        <f>'D4 FIN POS'!H6</f>
        <v>0</v>
      </c>
      <c r="J62" s="401">
        <f>'[2]D4 FIN POS'!I6+'[2]D4 FIN POS'!I7</f>
        <v>0</v>
      </c>
      <c r="K62" s="401">
        <f>'[2]D4 FIN POS'!J6+'[2]D4 FIN POS'!J7</f>
        <v>0</v>
      </c>
      <c r="L62" s="401">
        <f>'[2]D4 FIN POS'!K6+'[2]D4 FIN POS'!K7</f>
        <v>0</v>
      </c>
    </row>
    <row r="63" spans="1:12" ht="12.75" customHeight="1" x14ac:dyDescent="0.25">
      <c r="A63" s="3" t="s">
        <v>470</v>
      </c>
      <c r="D63" s="401">
        <f>SUM('D5 CASHFLOW'!C6:C12)</f>
        <v>30959835</v>
      </c>
      <c r="E63" s="401">
        <f>SUM('D5 CASHFLOW'!D6:D12)</f>
        <v>56465102</v>
      </c>
      <c r="F63" s="612">
        <f>(1336714.85-970303.52)+(10650195.83)+758984</f>
        <v>11775591.16</v>
      </c>
      <c r="G63" s="401">
        <f>SUM('D5 CASHFLOW'!F6:F12)</f>
        <v>108620264.22</v>
      </c>
      <c r="H63" s="612">
        <f>SUM('D5 CASHFLOW'!G6:G12)</f>
        <v>0</v>
      </c>
      <c r="I63" s="401">
        <f>SUM('D5 CASHFLOW'!H6:H12)</f>
        <v>108620264.22</v>
      </c>
      <c r="J63" s="401">
        <f>SUM('D5 CASHFLOW'!I6:I12)</f>
        <v>53578573.670000002</v>
      </c>
      <c r="K63" s="401">
        <f>SUM('D5 CASHFLOW'!J6:J12)</f>
        <v>56109501.5</v>
      </c>
      <c r="L63" s="612"/>
    </row>
    <row r="64" spans="1:12" ht="12.75" customHeight="1" x14ac:dyDescent="0.25">
      <c r="A64" s="3" t="s">
        <v>471</v>
      </c>
      <c r="D64" s="401">
        <f>'D2 FIN PERF'!C19</f>
        <v>5356505</v>
      </c>
      <c r="E64" s="401">
        <f>'D2 FIN PERF'!D19</f>
        <v>35559947</v>
      </c>
      <c r="F64" s="612">
        <f>1336714.85+9474417.88+758984</f>
        <v>11570116.73</v>
      </c>
      <c r="G64" s="401">
        <f>'D2 FIN PERF'!F19</f>
        <v>79486814.219999999</v>
      </c>
      <c r="H64" s="612">
        <f>'D2 FIN PERF'!G19</f>
        <v>0</v>
      </c>
      <c r="I64" s="401">
        <f>'D2 FIN PERF'!H19</f>
        <v>79486814.219999999</v>
      </c>
      <c r="J64" s="401">
        <f>'D2 FIN PERF'!I19</f>
        <v>23017584.620000001</v>
      </c>
      <c r="K64" s="401">
        <f>'D2 FIN PERF'!J19</f>
        <v>24112145.960000001</v>
      </c>
      <c r="L64" s="612"/>
    </row>
    <row r="65" spans="1:12" ht="12.75" customHeight="1" x14ac:dyDescent="0.25">
      <c r="A65" s="3" t="s">
        <v>472</v>
      </c>
      <c r="D65" s="401">
        <f>SUM('D4 FIN POS'!C8:C9)</f>
        <v>17978416</v>
      </c>
      <c r="E65" s="401">
        <f>SUM('D4 FIN POS'!D8:D9)</f>
        <v>21801633</v>
      </c>
      <c r="F65" s="612">
        <f>970303.52+7477031.89+0</f>
        <v>8447335.4100000001</v>
      </c>
      <c r="G65" s="401">
        <f>SUM('D4 FIN POS'!F8:F9)</f>
        <v>0</v>
      </c>
      <c r="H65" s="612">
        <f>SUM('D4 FIN POS'!G8:G9)</f>
        <v>0</v>
      </c>
      <c r="I65" s="401">
        <f>SUM('D4 FIN POS'!H8:H9)</f>
        <v>0</v>
      </c>
      <c r="J65" s="401">
        <f>SUM('D4 FIN POS'!I8:I9)</f>
        <v>0</v>
      </c>
      <c r="K65" s="401">
        <f>SUM('D4 FIN POS'!J8:J9)</f>
        <v>0</v>
      </c>
      <c r="L65" s="612">
        <f>'[2]D4 FIN POS'!K8+'[2]D4 FIN POS'!K9</f>
        <v>0</v>
      </c>
    </row>
    <row r="66" spans="1:12" ht="12.75" customHeight="1" x14ac:dyDescent="0.25">
      <c r="A66" s="3" t="str">
        <f>'[1]D2-FinPerf'!A21</f>
        <v>Total Revenue (excluding capital transfers and contributions)</v>
      </c>
      <c r="D66" s="401">
        <f>SUM('D2 FIN PERF'!C21-'D2 FIN PERF'!C18)</f>
        <v>5431932</v>
      </c>
      <c r="E66" s="401">
        <f>SUM('D2 FIN PERF'!D21-'D2 FIN PERF'!D18)</f>
        <v>35595537</v>
      </c>
      <c r="F66" s="401">
        <f>SUM('D2 FIN PERF'!E21-'D2 FIN PERF'!E18)</f>
        <v>127165303.19999999</v>
      </c>
      <c r="G66" s="401">
        <f>SUM('D2 FIN PERF'!F21-'D2 FIN PERF'!F18)</f>
        <v>79644764.219999999</v>
      </c>
      <c r="H66" s="401">
        <f>SUM('D2 FIN PERF'!G21-'D2 FIN PERF'!G18)</f>
        <v>0</v>
      </c>
      <c r="I66" s="401">
        <f>SUM('D2 FIN PERF'!H21-'D2 FIN PERF'!H18)</f>
        <v>79644764.219999999</v>
      </c>
      <c r="J66" s="401">
        <f>SUM('D2 FIN PERF'!I21-'D2 FIN PERF'!I18)</f>
        <v>23183274.170000002</v>
      </c>
      <c r="K66" s="401">
        <f>SUM('D2 FIN PERF'!J21-'D2 FIN PERF'!J18)</f>
        <v>24285622.920000002</v>
      </c>
      <c r="L66" s="401"/>
    </row>
    <row r="67" spans="1:12" ht="12.75" customHeight="1" x14ac:dyDescent="0.25">
      <c r="A67" s="3" t="str">
        <f>'[1]D2-FinPerf'!A24</f>
        <v>Employee related costs</v>
      </c>
      <c r="D67" s="401">
        <f>'D2 FIN PERF'!C24</f>
        <v>21340922</v>
      </c>
      <c r="E67" s="401">
        <f>'D2 FIN PERF'!D24</f>
        <v>20370339</v>
      </c>
      <c r="F67" s="401">
        <f>'D2 FIN PERF'!E24</f>
        <v>0</v>
      </c>
      <c r="G67" s="401">
        <f>'D2 FIN PERF'!F24</f>
        <v>17740841.43</v>
      </c>
      <c r="H67" s="401">
        <f>'D2 FIN PERF'!G24</f>
        <v>0</v>
      </c>
      <c r="I67" s="401">
        <f>'D2 FIN PERF'!H24</f>
        <v>17740841.43</v>
      </c>
      <c r="J67" s="401">
        <f>'D2 FIN PERF'!I24</f>
        <v>19772527.670000002</v>
      </c>
      <c r="K67" s="401">
        <f>'D2 FIN PERF'!J24</f>
        <v>20813631.75</v>
      </c>
      <c r="L67" s="401"/>
    </row>
    <row r="68" spans="1:12" ht="12.75" customHeight="1" x14ac:dyDescent="0.25">
      <c r="A68" s="3" t="s">
        <v>473</v>
      </c>
      <c r="D68" s="582">
        <v>502420</v>
      </c>
      <c r="E68" s="582">
        <v>177989</v>
      </c>
      <c r="F68" s="582">
        <v>88181</v>
      </c>
      <c r="G68" s="582">
        <v>269500</v>
      </c>
      <c r="H68" s="582">
        <v>-106680</v>
      </c>
      <c r="I68" s="582">
        <v>162819</v>
      </c>
      <c r="J68" s="582">
        <f>[2]SD7c!I167</f>
        <v>2269499.5</v>
      </c>
      <c r="K68" s="582">
        <f>[2]SD7c!J167</f>
        <v>2269636</v>
      </c>
      <c r="L68" s="401"/>
    </row>
    <row r="69" spans="1:12" ht="12.75" customHeight="1" x14ac:dyDescent="0.25">
      <c r="A69" s="3" t="s">
        <v>474</v>
      </c>
      <c r="D69" s="401">
        <f>'D2 FIN PERF'!C18</f>
        <v>25530646</v>
      </c>
      <c r="E69" s="401">
        <f>'D2 FIN PERF'!D18</f>
        <v>20869565</v>
      </c>
      <c r="F69" s="401">
        <f>'D2 FIN PERF'!E18</f>
        <v>23913043</v>
      </c>
      <c r="G69" s="401">
        <f>'D2 FIN PERF'!F18</f>
        <v>28975500</v>
      </c>
      <c r="H69" s="401">
        <f>'D2 FIN PERF'!G18</f>
        <v>0</v>
      </c>
      <c r="I69" s="401">
        <f>'D2 FIN PERF'!H18</f>
        <v>28975500</v>
      </c>
      <c r="J69" s="401">
        <f>'D2 FIN PERF'!I18</f>
        <v>30395299.5</v>
      </c>
      <c r="K69" s="401">
        <f>'D2 FIN PERF'!J18</f>
        <v>31823878.579999998</v>
      </c>
      <c r="L69" s="401"/>
    </row>
    <row r="70" spans="1:12" ht="12.75" customHeight="1" x14ac:dyDescent="0.25">
      <c r="A70" s="3" t="s">
        <v>475</v>
      </c>
      <c r="D70" s="336">
        <v>0</v>
      </c>
      <c r="E70" s="336">
        <v>0</v>
      </c>
      <c r="F70" s="336">
        <v>0</v>
      </c>
      <c r="G70" s="336">
        <v>0</v>
      </c>
      <c r="H70" s="336">
        <v>0</v>
      </c>
      <c r="I70" s="336">
        <v>0</v>
      </c>
      <c r="J70" s="336">
        <v>0</v>
      </c>
      <c r="K70" s="336">
        <v>0</v>
      </c>
      <c r="L70" s="336">
        <v>0</v>
      </c>
    </row>
    <row r="71" spans="1:12" ht="12.75" customHeight="1" x14ac:dyDescent="0.25">
      <c r="A71" s="3" t="s">
        <v>476</v>
      </c>
      <c r="D71" s="401">
        <f>'D4 FIN POS'!C8</f>
        <v>17920439</v>
      </c>
      <c r="E71" s="401">
        <f>'D4 FIN POS'!D8</f>
        <v>21798758</v>
      </c>
      <c r="F71" s="401">
        <f>'D4 FIN POS'!E8</f>
        <v>0</v>
      </c>
      <c r="G71" s="401">
        <f>'D4 FIN POS'!F8</f>
        <v>0</v>
      </c>
      <c r="H71" s="401">
        <f>'D4 FIN POS'!G8</f>
        <v>0</v>
      </c>
      <c r="I71" s="401">
        <f>'D4 FIN POS'!H8</f>
        <v>0</v>
      </c>
      <c r="J71" s="401">
        <f>'D4 FIN POS'!I8</f>
        <v>0</v>
      </c>
      <c r="K71" s="401">
        <f>'D4 FIN POS'!J8</f>
        <v>0</v>
      </c>
      <c r="L71" s="401">
        <f>'[2]D4 FIN POS'!K8</f>
        <v>0</v>
      </c>
    </row>
    <row r="72" spans="1:12" ht="12.75" customHeight="1" x14ac:dyDescent="0.25">
      <c r="A72" s="3" t="s">
        <v>477</v>
      </c>
      <c r="D72" s="401">
        <f>'D2 FIN PERF'!C19</f>
        <v>5356505</v>
      </c>
      <c r="E72" s="401">
        <f>'D2 FIN PERF'!D19</f>
        <v>35559947</v>
      </c>
      <c r="F72" s="401">
        <f>'D2 FIN PERF'!E19</f>
        <v>127165303.2</v>
      </c>
      <c r="G72" s="401">
        <f>'D2 FIN PERF'!F19</f>
        <v>79486814.219999999</v>
      </c>
      <c r="H72" s="401">
        <f>'D2 FIN PERF'!G19</f>
        <v>0</v>
      </c>
      <c r="I72" s="401">
        <f>'D2 FIN PERF'!H19</f>
        <v>79486814.219999999</v>
      </c>
      <c r="J72" s="401">
        <f>'D2 FIN PERF'!I19</f>
        <v>23017584.620000001</v>
      </c>
      <c r="K72" s="401">
        <f>'D2 FIN PERF'!J19</f>
        <v>24112145.960000001</v>
      </c>
      <c r="L72" s="401"/>
    </row>
    <row r="73" spans="1:12" ht="12.75" customHeight="1" x14ac:dyDescent="0.25">
      <c r="A73" s="3" t="s">
        <v>478</v>
      </c>
      <c r="D73" s="401">
        <f>'D4 FIN POS'!C6</f>
        <v>447266</v>
      </c>
      <c r="E73" s="401">
        <f>'D4 FIN POS'!D6</f>
        <v>303679</v>
      </c>
      <c r="F73" s="401">
        <f>'D4 FIN POS'!E6</f>
        <v>0</v>
      </c>
      <c r="G73" s="401">
        <f>'D4 FIN POS'!F6</f>
        <v>0</v>
      </c>
      <c r="H73" s="401">
        <f>'D4 FIN POS'!G6</f>
        <v>0</v>
      </c>
      <c r="I73" s="401">
        <f>'D4 FIN POS'!H6</f>
        <v>0</v>
      </c>
      <c r="J73" s="401">
        <f>'D4 FIN POS'!I6</f>
        <v>0</v>
      </c>
      <c r="K73" s="401">
        <f>'D4 FIN POS'!J6</f>
        <v>0</v>
      </c>
      <c r="L73" s="401">
        <v>0</v>
      </c>
    </row>
    <row r="74" spans="1:12" ht="12.75" customHeight="1" x14ac:dyDescent="0.25">
      <c r="A74" s="3" t="s">
        <v>479</v>
      </c>
      <c r="D74" s="582">
        <f>('D2 FIN PERF'!C24+'D2 FIN PERF'!C33)/12</f>
        <v>2915220.8333333335</v>
      </c>
      <c r="E74" s="582">
        <f>SUM('D2 FIN PERF'!D24+'D2 FIN PERF'!D33)/12</f>
        <v>4196557.583333333</v>
      </c>
      <c r="F74" s="582">
        <f>('D2 FIN PERF'!E24+'D2 FIN PERF'!E33)/12</f>
        <v>0</v>
      </c>
      <c r="G74" s="582">
        <f>('D2 FIN PERF'!F24+'D2 FIN PERF'!F33)/12</f>
        <v>8942844.7741666678</v>
      </c>
      <c r="H74" s="582">
        <f>SUM('D2 FIN PERF'!G24+'D2 FIN PERF'!G33)/12</f>
        <v>0</v>
      </c>
      <c r="I74" s="582">
        <f>('D2 FIN PERF'!H24+'D2 FIN PERF'!H33)/12</f>
        <v>8942844.7741666678</v>
      </c>
      <c r="J74" s="582">
        <f>('D2 FIN PERF'!I24+'D2 FIN PERF'!I33)/12</f>
        <v>4371288.8366666669</v>
      </c>
      <c r="K74" s="401">
        <f>SUM('D2 FIN PERF'!J24+'D2 FIN PERF'!J33)/12</f>
        <v>4574240.82</v>
      </c>
      <c r="L74" s="401">
        <v>0</v>
      </c>
    </row>
    <row r="75" spans="1:12" ht="12.75" customHeight="1" x14ac:dyDescent="0.25">
      <c r="A75" s="3" t="s">
        <v>480</v>
      </c>
      <c r="D75" s="403">
        <v>0.6</v>
      </c>
      <c r="E75" s="403">
        <f>D75</f>
        <v>0.6</v>
      </c>
      <c r="F75" s="403">
        <f t="shared" ref="F75:K75" si="12">E75</f>
        <v>0.6</v>
      </c>
      <c r="G75" s="403">
        <f t="shared" si="12"/>
        <v>0.6</v>
      </c>
      <c r="H75" s="403">
        <f t="shared" si="12"/>
        <v>0.6</v>
      </c>
      <c r="I75" s="403">
        <f t="shared" si="12"/>
        <v>0.6</v>
      </c>
      <c r="J75" s="403">
        <f t="shared" si="12"/>
        <v>0.6</v>
      </c>
      <c r="K75" s="403">
        <f t="shared" si="12"/>
        <v>0.6</v>
      </c>
      <c r="L75" s="401" t="s">
        <v>621</v>
      </c>
    </row>
    <row r="76" spans="1:12" ht="12.75" customHeight="1" x14ac:dyDescent="0.25">
      <c r="A76" s="3" t="s">
        <v>481</v>
      </c>
      <c r="D76" s="336">
        <f>'D4 FIN POS'!C32</f>
        <v>30666752</v>
      </c>
      <c r="E76" s="336">
        <f>'D4 FIN POS'!D32</f>
        <v>14390380</v>
      </c>
      <c r="F76" s="336">
        <f>'D4 FIN POS'!E32</f>
        <v>0</v>
      </c>
      <c r="G76" s="336">
        <f>'D4 FIN POS'!F32</f>
        <v>0</v>
      </c>
      <c r="H76" s="336">
        <f>'D4 FIN POS'!G32</f>
        <v>0</v>
      </c>
      <c r="I76" s="336">
        <f>'D4 FIN POS'!H32</f>
        <v>0</v>
      </c>
      <c r="J76" s="336">
        <f>'D4 FIN POS'!I32</f>
        <v>0</v>
      </c>
      <c r="K76" s="336">
        <f>'D4 FIN POS'!J32</f>
        <v>0</v>
      </c>
      <c r="L76" s="401">
        <v>0</v>
      </c>
    </row>
    <row r="77" spans="1:12" ht="12.75" customHeight="1" x14ac:dyDescent="0.25">
      <c r="D77" s="19"/>
      <c r="E77" s="19"/>
      <c r="F77" s="19"/>
      <c r="G77" s="19"/>
      <c r="H77" s="19"/>
      <c r="I77" s="19"/>
      <c r="J77" s="19"/>
      <c r="K77" s="19"/>
      <c r="L77" s="401"/>
    </row>
    <row r="78" spans="1:12" ht="12.75" customHeight="1" x14ac:dyDescent="0.25">
      <c r="D78" s="19"/>
      <c r="E78" s="19"/>
      <c r="F78" s="19"/>
      <c r="G78" s="19"/>
      <c r="H78" s="19"/>
      <c r="I78" s="19"/>
      <c r="J78" s="19"/>
      <c r="K78" s="19"/>
      <c r="L78" s="19"/>
    </row>
    <row r="79" spans="1:12" ht="12.75" customHeight="1" x14ac:dyDescent="0.25">
      <c r="D79" s="19"/>
      <c r="E79" s="19"/>
      <c r="F79" s="19"/>
      <c r="G79" s="19"/>
      <c r="H79" s="19"/>
      <c r="I79" s="19"/>
      <c r="J79" s="19"/>
      <c r="K79" s="19"/>
      <c r="L79" s="19"/>
    </row>
    <row r="80" spans="1:12" ht="12.75" customHeight="1" x14ac:dyDescent="0.25">
      <c r="D80" s="19"/>
      <c r="E80" s="19"/>
      <c r="F80" s="19"/>
      <c r="G80" s="19"/>
      <c r="H80" s="19"/>
      <c r="I80" s="19"/>
      <c r="J80" s="19"/>
      <c r="K80" s="19"/>
      <c r="L80" s="19"/>
    </row>
    <row r="81" spans="4:12" ht="12.75" customHeight="1" x14ac:dyDescent="0.25">
      <c r="D81" s="19"/>
      <c r="E81" s="19"/>
      <c r="F81" s="19"/>
      <c r="G81" s="19"/>
      <c r="H81" s="19"/>
      <c r="I81" s="19"/>
      <c r="J81" s="19"/>
      <c r="K81" s="19"/>
      <c r="L81" s="19"/>
    </row>
    <row r="82" spans="4:12" ht="12.75" customHeight="1" x14ac:dyDescent="0.25">
      <c r="D82" s="19"/>
      <c r="E82" s="19"/>
      <c r="F82" s="19"/>
      <c r="G82" s="19"/>
      <c r="H82" s="19"/>
      <c r="I82" s="19"/>
      <c r="J82" s="19"/>
      <c r="K82" s="19"/>
      <c r="L82" s="19"/>
    </row>
    <row r="83" spans="4:12" ht="12.75" customHeight="1" x14ac:dyDescent="0.25">
      <c r="D83" s="19"/>
      <c r="E83" s="19"/>
      <c r="F83" s="19"/>
      <c r="G83" s="19"/>
      <c r="H83" s="19"/>
      <c r="I83" s="19"/>
      <c r="J83" s="19"/>
      <c r="K83" s="19"/>
      <c r="L83" s="19"/>
    </row>
    <row r="84" spans="4:12" ht="12.75" customHeight="1" x14ac:dyDescent="0.25">
      <c r="D84" s="19"/>
      <c r="E84" s="19"/>
      <c r="F84" s="19"/>
      <c r="G84" s="19"/>
      <c r="H84" s="19"/>
      <c r="I84" s="19"/>
      <c r="J84" s="19"/>
      <c r="K84" s="19"/>
      <c r="L84" s="19"/>
    </row>
    <row r="85" spans="4:12" ht="12.75" customHeight="1" x14ac:dyDescent="0.25">
      <c r="D85" s="19"/>
      <c r="E85" s="19"/>
      <c r="F85" s="19"/>
      <c r="G85" s="19"/>
      <c r="H85" s="19"/>
      <c r="I85" s="19"/>
      <c r="J85" s="19"/>
      <c r="K85" s="19"/>
      <c r="L85" s="19"/>
    </row>
    <row r="86" spans="4:12" ht="12.75" customHeight="1" x14ac:dyDescent="0.25">
      <c r="D86" s="19"/>
      <c r="E86" s="19"/>
      <c r="F86" s="19"/>
      <c r="G86" s="19"/>
      <c r="H86" s="19"/>
      <c r="I86" s="19"/>
      <c r="J86" s="19"/>
      <c r="K86" s="19"/>
      <c r="L86" s="19"/>
    </row>
    <row r="87" spans="4:12" ht="12.75" customHeight="1" x14ac:dyDescent="0.25">
      <c r="D87" s="19"/>
      <c r="E87" s="19"/>
      <c r="F87" s="19"/>
      <c r="G87" s="19"/>
      <c r="H87" s="19"/>
      <c r="I87" s="19"/>
      <c r="J87" s="19"/>
      <c r="K87" s="19"/>
      <c r="L87" s="19"/>
    </row>
    <row r="88" spans="4:12" ht="12.75" customHeight="1" x14ac:dyDescent="0.25">
      <c r="D88" s="19"/>
      <c r="E88" s="19"/>
      <c r="F88" s="19"/>
      <c r="G88" s="19"/>
      <c r="H88" s="19"/>
      <c r="I88" s="19"/>
      <c r="J88" s="19"/>
      <c r="K88" s="19"/>
      <c r="L88" s="19"/>
    </row>
    <row r="89" spans="4:12" ht="12.75" customHeight="1" x14ac:dyDescent="0.25">
      <c r="D89" s="19"/>
      <c r="E89" s="19"/>
      <c r="F89" s="19"/>
      <c r="G89" s="19"/>
      <c r="H89" s="19"/>
      <c r="I89" s="19"/>
      <c r="J89" s="19"/>
      <c r="K89" s="19"/>
      <c r="L89" s="19"/>
    </row>
    <row r="90" spans="4:12" ht="12.75" customHeight="1" x14ac:dyDescent="0.25">
      <c r="D90" s="19"/>
      <c r="E90" s="19"/>
      <c r="F90" s="19"/>
      <c r="G90" s="19"/>
      <c r="H90" s="19"/>
      <c r="I90" s="19"/>
      <c r="J90" s="19"/>
      <c r="K90" s="19"/>
      <c r="L90" s="19"/>
    </row>
    <row r="91" spans="4:12" ht="12.75" customHeight="1" x14ac:dyDescent="0.25">
      <c r="D91" s="19"/>
      <c r="E91" s="19"/>
      <c r="F91" s="19"/>
      <c r="G91" s="19"/>
      <c r="H91" s="19"/>
      <c r="I91" s="19"/>
      <c r="J91" s="19"/>
      <c r="K91" s="19"/>
      <c r="L91" s="19"/>
    </row>
    <row r="92" spans="4:12" ht="12.75" customHeight="1" x14ac:dyDescent="0.25">
      <c r="D92" s="19"/>
      <c r="E92" s="19"/>
      <c r="F92" s="19"/>
      <c r="G92" s="19"/>
      <c r="H92" s="19"/>
      <c r="I92" s="19"/>
      <c r="J92" s="19"/>
      <c r="K92" s="19"/>
      <c r="L92" s="19"/>
    </row>
    <row r="93" spans="4:12" ht="12.75" customHeight="1" x14ac:dyDescent="0.25">
      <c r="D93" s="19"/>
      <c r="E93" s="19"/>
      <c r="F93" s="19"/>
      <c r="G93" s="19"/>
      <c r="H93" s="19"/>
      <c r="I93" s="19"/>
      <c r="J93" s="19"/>
      <c r="K93" s="19"/>
      <c r="L93" s="19"/>
    </row>
    <row r="94" spans="4:12" ht="12.75" customHeight="1" x14ac:dyDescent="0.25">
      <c r="D94" s="19"/>
      <c r="E94" s="19"/>
      <c r="F94" s="19"/>
      <c r="G94" s="19"/>
      <c r="H94" s="19"/>
      <c r="I94" s="19"/>
      <c r="J94" s="19"/>
      <c r="K94" s="19"/>
      <c r="L94" s="19"/>
    </row>
    <row r="95" spans="4:12" ht="12.75" customHeight="1" x14ac:dyDescent="0.25">
      <c r="D95" s="19"/>
      <c r="E95" s="19"/>
      <c r="F95" s="19"/>
      <c r="G95" s="19"/>
      <c r="H95" s="19"/>
      <c r="I95" s="19"/>
      <c r="J95" s="19"/>
      <c r="K95" s="19"/>
      <c r="L95" s="19"/>
    </row>
    <row r="96" spans="4:12" ht="12.75" customHeight="1" x14ac:dyDescent="0.25">
      <c r="D96" s="19"/>
      <c r="E96" s="19"/>
      <c r="F96" s="19"/>
      <c r="G96" s="19"/>
      <c r="H96" s="19"/>
      <c r="I96" s="19"/>
      <c r="J96" s="19"/>
      <c r="K96" s="19"/>
      <c r="L96" s="19"/>
    </row>
    <row r="97" spans="4:12" ht="12.75" customHeight="1" x14ac:dyDescent="0.25">
      <c r="D97" s="19"/>
      <c r="E97" s="19"/>
      <c r="F97" s="19"/>
      <c r="G97" s="19"/>
      <c r="H97" s="19"/>
      <c r="I97" s="19"/>
      <c r="J97" s="19"/>
      <c r="K97" s="19"/>
      <c r="L97" s="19"/>
    </row>
    <row r="98" spans="4:12" ht="12.75" customHeight="1" x14ac:dyDescent="0.25">
      <c r="D98" s="19"/>
      <c r="E98" s="19"/>
      <c r="F98" s="19"/>
      <c r="G98" s="19"/>
      <c r="H98" s="19"/>
      <c r="I98" s="19"/>
      <c r="J98" s="19"/>
      <c r="K98" s="19"/>
      <c r="L98" s="19"/>
    </row>
    <row r="99" spans="4:12" ht="12.75" customHeight="1" x14ac:dyDescent="0.25">
      <c r="D99" s="19"/>
      <c r="E99" s="19"/>
      <c r="F99" s="19"/>
      <c r="G99" s="19"/>
      <c r="H99" s="19"/>
      <c r="I99" s="19"/>
      <c r="J99" s="19"/>
      <c r="K99" s="19"/>
      <c r="L99" s="19"/>
    </row>
    <row r="100" spans="4:12" ht="12.75" customHeight="1" x14ac:dyDescent="0.25">
      <c r="D100" s="19"/>
      <c r="E100" s="19"/>
      <c r="F100" s="19"/>
      <c r="G100" s="19"/>
      <c r="H100" s="19"/>
      <c r="I100" s="19"/>
      <c r="J100" s="19"/>
      <c r="K100" s="19"/>
      <c r="L100" s="19"/>
    </row>
    <row r="101" spans="4:12" ht="12.75" customHeight="1" x14ac:dyDescent="0.25">
      <c r="D101" s="19"/>
      <c r="E101" s="19"/>
      <c r="F101" s="19"/>
      <c r="G101" s="19"/>
      <c r="H101" s="19"/>
      <c r="I101" s="19"/>
      <c r="J101" s="19"/>
      <c r="K101" s="19"/>
      <c r="L101" s="19"/>
    </row>
    <row r="102" spans="4:12" ht="12.75" customHeight="1" x14ac:dyDescent="0.25">
      <c r="D102" s="19"/>
      <c r="E102" s="19"/>
      <c r="F102" s="19"/>
      <c r="G102" s="19"/>
      <c r="H102" s="19"/>
      <c r="I102" s="19"/>
      <c r="J102" s="19"/>
      <c r="K102" s="19"/>
      <c r="L102" s="19"/>
    </row>
    <row r="103" spans="4:12" ht="12.75" customHeight="1" x14ac:dyDescent="0.25">
      <c r="D103" s="19"/>
      <c r="E103" s="19"/>
      <c r="F103" s="19"/>
      <c r="G103" s="19"/>
      <c r="H103" s="19"/>
      <c r="I103" s="19"/>
      <c r="J103" s="19"/>
      <c r="K103" s="19"/>
      <c r="L103" s="19"/>
    </row>
    <row r="104" spans="4:12" ht="12.75" customHeight="1" x14ac:dyDescent="0.25">
      <c r="D104" s="19"/>
      <c r="E104" s="19"/>
      <c r="F104" s="19"/>
      <c r="G104" s="19"/>
      <c r="H104" s="19"/>
      <c r="I104" s="19"/>
      <c r="J104" s="19"/>
      <c r="K104" s="19"/>
      <c r="L104" s="19"/>
    </row>
    <row r="105" spans="4:12" ht="12.75" customHeight="1" x14ac:dyDescent="0.25">
      <c r="D105" s="19"/>
      <c r="E105" s="19"/>
      <c r="F105" s="19"/>
      <c r="G105" s="19"/>
      <c r="H105" s="19"/>
      <c r="I105" s="19"/>
      <c r="J105" s="19"/>
      <c r="K105" s="19"/>
      <c r="L105" s="19"/>
    </row>
    <row r="106" spans="4:12" ht="12.75" customHeight="1" x14ac:dyDescent="0.25">
      <c r="D106" s="19"/>
      <c r="E106" s="19"/>
      <c r="F106" s="19"/>
      <c r="G106" s="19"/>
      <c r="H106" s="19"/>
      <c r="I106" s="19"/>
      <c r="J106" s="19"/>
      <c r="K106" s="19"/>
      <c r="L106" s="19"/>
    </row>
    <row r="107" spans="4:12" ht="12.75" customHeight="1" x14ac:dyDescent="0.25">
      <c r="D107" s="19"/>
      <c r="E107" s="19"/>
      <c r="F107" s="19"/>
      <c r="G107" s="19"/>
      <c r="H107" s="19"/>
      <c r="I107" s="19"/>
      <c r="J107" s="19"/>
      <c r="K107" s="19"/>
      <c r="L107" s="19"/>
    </row>
  </sheetData>
  <mergeCells count="14">
    <mergeCell ref="J3:J4"/>
    <mergeCell ref="K3:K4"/>
    <mergeCell ref="L3:L4"/>
    <mergeCell ref="A28:A30"/>
    <mergeCell ref="A31:A33"/>
    <mergeCell ref="A2:A3"/>
    <mergeCell ref="B2:B3"/>
    <mergeCell ref="C2:C3"/>
    <mergeCell ref="D3:D4"/>
    <mergeCell ref="E3:E4"/>
    <mergeCell ref="F3:F4"/>
    <mergeCell ref="G3:G4"/>
    <mergeCell ref="H3:H4"/>
    <mergeCell ref="I3:I4"/>
  </mergeCells>
  <phoneticPr fontId="1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6BD3-FA35-4F45-8ADD-DD458DD5684F}">
  <sheetPr>
    <tabColor rgb="FF00B050"/>
  </sheetPr>
  <dimension ref="A1:O59"/>
  <sheetViews>
    <sheetView topLeftCell="D1" workbookViewId="0">
      <selection activeCell="E15" sqref="E15"/>
    </sheetView>
  </sheetViews>
  <sheetFormatPr defaultColWidth="9.140625" defaultRowHeight="12.75" x14ac:dyDescent="0.25"/>
  <cols>
    <col min="1" max="1" width="30.7109375" style="3" customWidth="1"/>
    <col min="2" max="2" width="3.140625" style="2" customWidth="1"/>
    <col min="3" max="5" width="15.7109375" style="3" customWidth="1"/>
    <col min="6" max="6" width="15.42578125" style="3" customWidth="1"/>
    <col min="7" max="7" width="12.85546875" style="3" customWidth="1"/>
    <col min="8" max="8" width="15.140625" style="3" customWidth="1"/>
    <col min="9" max="9" width="16.42578125" style="3" customWidth="1"/>
    <col min="10" max="10" width="14.140625" style="3" customWidth="1"/>
    <col min="11" max="11" width="12.42578125" style="3" customWidth="1"/>
    <col min="12" max="12" width="11.28515625" style="3" customWidth="1"/>
    <col min="13" max="13" width="13.28515625" style="3" customWidth="1"/>
    <col min="14" max="14" width="13.42578125" style="3" customWidth="1"/>
    <col min="15" max="15" width="14.140625" style="3" customWidth="1"/>
    <col min="16" max="18" width="9.42578125" style="3" customWidth="1"/>
    <col min="19" max="19" width="9.85546875" style="3" customWidth="1"/>
    <col min="20" max="22" width="9.42578125" style="3" customWidth="1"/>
    <col min="23" max="24" width="9.85546875" style="3" customWidth="1"/>
    <col min="25" max="16384" width="9.140625" style="3"/>
  </cols>
  <sheetData>
    <row r="1" spans="1:15" ht="12.95" x14ac:dyDescent="0.3">
      <c r="A1" s="1" t="s">
        <v>599</v>
      </c>
    </row>
    <row r="2" spans="1:15" ht="43.5" customHeight="1" x14ac:dyDescent="0.25">
      <c r="A2" s="224" t="s">
        <v>387</v>
      </c>
      <c r="B2" s="329" t="str">
        <f>head27</f>
        <v>Ref</v>
      </c>
      <c r="C2" s="77" t="s">
        <v>388</v>
      </c>
      <c r="D2" s="330" t="s">
        <v>389</v>
      </c>
      <c r="E2" s="330" t="s">
        <v>390</v>
      </c>
      <c r="F2" s="330" t="s">
        <v>391</v>
      </c>
      <c r="G2" s="330" t="s">
        <v>392</v>
      </c>
      <c r="H2" s="330" t="s">
        <v>393</v>
      </c>
      <c r="I2" s="330" t="s">
        <v>394</v>
      </c>
      <c r="J2" s="641" t="s">
        <v>395</v>
      </c>
      <c r="K2" s="130" t="s">
        <v>396</v>
      </c>
      <c r="L2" s="131" t="s">
        <v>397</v>
      </c>
      <c r="M2" s="77" t="s">
        <v>398</v>
      </c>
      <c r="N2" s="77" t="s">
        <v>399</v>
      </c>
      <c r="O2" s="131" t="s">
        <v>400</v>
      </c>
    </row>
    <row r="3" spans="1:15" ht="12.75" customHeight="1" x14ac:dyDescent="0.25">
      <c r="A3" s="331" t="s">
        <v>401</v>
      </c>
      <c r="B3" s="332"/>
      <c r="C3" s="333" t="s">
        <v>402</v>
      </c>
      <c r="D3" s="334"/>
      <c r="E3" s="335"/>
      <c r="F3" s="31"/>
      <c r="G3" s="31"/>
      <c r="H3" s="31"/>
      <c r="I3" s="31"/>
      <c r="J3" s="642"/>
      <c r="K3" s="643"/>
      <c r="L3" s="643"/>
      <c r="M3" s="643"/>
      <c r="N3" s="643"/>
      <c r="O3" s="644"/>
    </row>
    <row r="4" spans="1:15" ht="29.25" customHeight="1" x14ac:dyDescent="0.25">
      <c r="A4" s="14" t="s">
        <v>544</v>
      </c>
      <c r="B4" s="314"/>
      <c r="C4" s="336" t="s">
        <v>545</v>
      </c>
      <c r="D4" s="497" t="s">
        <v>546</v>
      </c>
      <c r="E4" s="496" t="s">
        <v>547</v>
      </c>
      <c r="F4" s="233" t="s">
        <v>547</v>
      </c>
      <c r="G4" s="495" t="s">
        <v>548</v>
      </c>
      <c r="H4" s="233" t="s">
        <v>549</v>
      </c>
      <c r="I4" s="15" t="s">
        <v>550</v>
      </c>
      <c r="J4" s="339" t="str">
        <f>'SD10'!E5</f>
        <v>31/08/2031</v>
      </c>
      <c r="K4" s="152">
        <v>707000</v>
      </c>
      <c r="L4" s="154">
        <v>0</v>
      </c>
      <c r="M4" s="61">
        <v>0</v>
      </c>
      <c r="N4" s="61">
        <v>0</v>
      </c>
      <c r="O4" s="318">
        <f>SUM(K4:N4)</f>
        <v>707000</v>
      </c>
    </row>
    <row r="5" spans="1:15" ht="12.75" customHeight="1" x14ac:dyDescent="0.25">
      <c r="A5" s="14"/>
      <c r="B5" s="314"/>
      <c r="C5" s="336"/>
      <c r="D5" s="337"/>
      <c r="E5" s="338"/>
      <c r="F5" s="233"/>
      <c r="G5" s="15"/>
      <c r="H5" s="233"/>
      <c r="I5" s="15"/>
      <c r="J5" s="339"/>
      <c r="K5" s="152"/>
      <c r="L5" s="154"/>
      <c r="M5" s="61"/>
      <c r="N5" s="61"/>
      <c r="O5" s="318">
        <f t="shared" ref="O5:O22" si="0">SUM(K5:N5)</f>
        <v>0</v>
      </c>
    </row>
    <row r="6" spans="1:15" ht="12.75" customHeight="1" x14ac:dyDescent="0.25">
      <c r="A6" s="14"/>
      <c r="B6" s="314"/>
      <c r="C6" s="336"/>
      <c r="D6" s="337"/>
      <c r="E6" s="338"/>
      <c r="F6" s="233"/>
      <c r="G6" s="15"/>
      <c r="H6" s="233"/>
      <c r="I6" s="15"/>
      <c r="J6" s="339"/>
      <c r="K6" s="152"/>
      <c r="L6" s="154"/>
      <c r="M6" s="61"/>
      <c r="N6" s="61"/>
      <c r="O6" s="318">
        <f t="shared" si="0"/>
        <v>0</v>
      </c>
    </row>
    <row r="7" spans="1:15" ht="12.75" customHeight="1" x14ac:dyDescent="0.25">
      <c r="A7" s="14"/>
      <c r="B7" s="314"/>
      <c r="C7" s="336"/>
      <c r="D7" s="337"/>
      <c r="E7" s="338"/>
      <c r="F7" s="233"/>
      <c r="G7" s="15"/>
      <c r="H7" s="233"/>
      <c r="I7" s="15"/>
      <c r="J7" s="339"/>
      <c r="K7" s="152"/>
      <c r="L7" s="154"/>
      <c r="M7" s="61"/>
      <c r="N7" s="61"/>
      <c r="O7" s="318">
        <f t="shared" si="0"/>
        <v>0</v>
      </c>
    </row>
    <row r="8" spans="1:15" ht="12.75" customHeight="1" x14ac:dyDescent="0.25">
      <c r="A8" s="14"/>
      <c r="B8" s="314"/>
      <c r="C8" s="336"/>
      <c r="D8" s="337"/>
      <c r="E8" s="338"/>
      <c r="F8" s="233"/>
      <c r="G8" s="15"/>
      <c r="H8" s="233"/>
      <c r="I8" s="15"/>
      <c r="J8" s="339"/>
      <c r="K8" s="152"/>
      <c r="L8" s="154"/>
      <c r="M8" s="61"/>
      <c r="N8" s="61"/>
      <c r="O8" s="318">
        <f t="shared" si="0"/>
        <v>0</v>
      </c>
    </row>
    <row r="9" spans="1:15" ht="12.75" customHeight="1" x14ac:dyDescent="0.25">
      <c r="A9" s="14"/>
      <c r="B9" s="314"/>
      <c r="C9" s="336"/>
      <c r="D9" s="337"/>
      <c r="E9" s="338"/>
      <c r="F9" s="233"/>
      <c r="G9" s="15"/>
      <c r="H9" s="233"/>
      <c r="I9" s="15"/>
      <c r="J9" s="339"/>
      <c r="K9" s="152"/>
      <c r="L9" s="154"/>
      <c r="M9" s="61"/>
      <c r="N9" s="61"/>
      <c r="O9" s="318">
        <f t="shared" si="0"/>
        <v>0</v>
      </c>
    </row>
    <row r="10" spans="1:15" ht="12.75" customHeight="1" x14ac:dyDescent="0.25">
      <c r="A10" s="14"/>
      <c r="B10" s="314"/>
      <c r="C10" s="336"/>
      <c r="D10" s="337"/>
      <c r="E10" s="338"/>
      <c r="F10" s="233"/>
      <c r="G10" s="15"/>
      <c r="H10" s="233"/>
      <c r="I10" s="15"/>
      <c r="J10" s="339"/>
      <c r="K10" s="152"/>
      <c r="L10" s="154"/>
      <c r="M10" s="61"/>
      <c r="N10" s="61"/>
      <c r="O10" s="318">
        <f t="shared" si="0"/>
        <v>0</v>
      </c>
    </row>
    <row r="11" spans="1:15" ht="12.75" customHeight="1" x14ac:dyDescent="0.25">
      <c r="A11" s="14"/>
      <c r="B11" s="314"/>
      <c r="C11" s="336"/>
      <c r="D11" s="337"/>
      <c r="E11" s="338"/>
      <c r="F11" s="233"/>
      <c r="G11" s="15"/>
      <c r="H11" s="233"/>
      <c r="I11" s="15"/>
      <c r="J11" s="339"/>
      <c r="K11" s="152"/>
      <c r="L11" s="154"/>
      <c r="M11" s="61"/>
      <c r="N11" s="61"/>
      <c r="O11" s="318">
        <f t="shared" si="0"/>
        <v>0</v>
      </c>
    </row>
    <row r="12" spans="1:15" ht="12.75" customHeight="1" x14ac:dyDescent="0.25">
      <c r="A12" s="14"/>
      <c r="B12" s="314"/>
      <c r="C12" s="336"/>
      <c r="D12" s="337"/>
      <c r="E12" s="338"/>
      <c r="F12" s="233"/>
      <c r="G12" s="15"/>
      <c r="H12" s="233"/>
      <c r="I12" s="15"/>
      <c r="J12" s="339"/>
      <c r="K12" s="152"/>
      <c r="L12" s="154"/>
      <c r="M12" s="61"/>
      <c r="N12" s="61"/>
      <c r="O12" s="318">
        <f t="shared" si="0"/>
        <v>0</v>
      </c>
    </row>
    <row r="13" spans="1:15" ht="12.75" customHeight="1" x14ac:dyDescent="0.25">
      <c r="A13" s="14"/>
      <c r="B13" s="314"/>
      <c r="C13" s="336"/>
      <c r="D13" s="337"/>
      <c r="E13" s="338"/>
      <c r="F13" s="233"/>
      <c r="G13" s="15"/>
      <c r="H13" s="233"/>
      <c r="I13" s="15"/>
      <c r="J13" s="339"/>
      <c r="K13" s="152"/>
      <c r="L13" s="154"/>
      <c r="M13" s="61"/>
      <c r="N13" s="61"/>
      <c r="O13" s="318">
        <f t="shared" si="0"/>
        <v>0</v>
      </c>
    </row>
    <row r="14" spans="1:15" ht="12.75" customHeight="1" x14ac:dyDescent="0.25">
      <c r="A14" s="14"/>
      <c r="B14" s="314"/>
      <c r="C14" s="336"/>
      <c r="D14" s="337"/>
      <c r="E14" s="338"/>
      <c r="F14" s="233"/>
      <c r="G14" s="15"/>
      <c r="H14" s="233"/>
      <c r="I14" s="15"/>
      <c r="J14" s="339"/>
      <c r="K14" s="152"/>
      <c r="L14" s="154"/>
      <c r="M14" s="61"/>
      <c r="N14" s="61"/>
      <c r="O14" s="318">
        <f t="shared" si="0"/>
        <v>0</v>
      </c>
    </row>
    <row r="15" spans="1:15" ht="12.75" customHeight="1" x14ac:dyDescent="0.25">
      <c r="A15" s="14"/>
      <c r="B15" s="314"/>
      <c r="C15" s="336"/>
      <c r="D15" s="337"/>
      <c r="E15" s="338"/>
      <c r="F15" s="233"/>
      <c r="G15" s="15"/>
      <c r="H15" s="233"/>
      <c r="I15" s="15"/>
      <c r="J15" s="339"/>
      <c r="K15" s="152"/>
      <c r="L15" s="154"/>
      <c r="M15" s="61"/>
      <c r="N15" s="61"/>
      <c r="O15" s="318">
        <f t="shared" si="0"/>
        <v>0</v>
      </c>
    </row>
    <row r="16" spans="1:15" ht="12.75" customHeight="1" x14ac:dyDescent="0.25">
      <c r="A16" s="14"/>
      <c r="B16" s="314"/>
      <c r="C16" s="336"/>
      <c r="D16" s="337"/>
      <c r="E16" s="338"/>
      <c r="F16" s="233"/>
      <c r="G16" s="15"/>
      <c r="H16" s="233"/>
      <c r="I16" s="15"/>
      <c r="J16" s="339"/>
      <c r="K16" s="152"/>
      <c r="L16" s="154"/>
      <c r="M16" s="61"/>
      <c r="N16" s="61"/>
      <c r="O16" s="318">
        <f t="shared" si="0"/>
        <v>0</v>
      </c>
    </row>
    <row r="17" spans="1:15" ht="12.75" customHeight="1" x14ac:dyDescent="0.25">
      <c r="A17" s="14"/>
      <c r="B17" s="314"/>
      <c r="C17" s="336"/>
      <c r="D17" s="337"/>
      <c r="E17" s="338"/>
      <c r="F17" s="233"/>
      <c r="G17" s="15"/>
      <c r="H17" s="233"/>
      <c r="I17" s="15"/>
      <c r="J17" s="339"/>
      <c r="K17" s="152"/>
      <c r="L17" s="154"/>
      <c r="M17" s="61"/>
      <c r="N17" s="61"/>
      <c r="O17" s="318">
        <f t="shared" si="0"/>
        <v>0</v>
      </c>
    </row>
    <row r="18" spans="1:15" ht="12.75" customHeight="1" x14ac:dyDescent="0.25">
      <c r="A18" s="14"/>
      <c r="B18" s="314"/>
      <c r="C18" s="336"/>
      <c r="D18" s="337"/>
      <c r="E18" s="338"/>
      <c r="F18" s="233"/>
      <c r="G18" s="15"/>
      <c r="H18" s="233"/>
      <c r="I18" s="15"/>
      <c r="J18" s="339"/>
      <c r="K18" s="152"/>
      <c r="L18" s="154"/>
      <c r="M18" s="61"/>
      <c r="N18" s="61"/>
      <c r="O18" s="318">
        <f t="shared" si="0"/>
        <v>0</v>
      </c>
    </row>
    <row r="19" spans="1:15" ht="12.75" customHeight="1" x14ac:dyDescent="0.25">
      <c r="A19" s="14"/>
      <c r="B19" s="314"/>
      <c r="C19" s="336"/>
      <c r="D19" s="337"/>
      <c r="E19" s="338"/>
      <c r="F19" s="233"/>
      <c r="G19" s="15"/>
      <c r="H19" s="233"/>
      <c r="I19" s="15"/>
      <c r="J19" s="339"/>
      <c r="K19" s="152"/>
      <c r="L19" s="154"/>
      <c r="M19" s="61"/>
      <c r="N19" s="61"/>
      <c r="O19" s="318">
        <f t="shared" si="0"/>
        <v>0</v>
      </c>
    </row>
    <row r="20" spans="1:15" ht="12.75" customHeight="1" x14ac:dyDescent="0.25">
      <c r="A20" s="14"/>
      <c r="B20" s="314"/>
      <c r="C20" s="336"/>
      <c r="D20" s="337"/>
      <c r="E20" s="338"/>
      <c r="F20" s="233"/>
      <c r="G20" s="15"/>
      <c r="H20" s="233"/>
      <c r="I20" s="15"/>
      <c r="J20" s="339"/>
      <c r="K20" s="152"/>
      <c r="L20" s="154"/>
      <c r="M20" s="61"/>
      <c r="N20" s="61"/>
      <c r="O20" s="318">
        <f t="shared" si="0"/>
        <v>0</v>
      </c>
    </row>
    <row r="21" spans="1:15" ht="12.75" customHeight="1" x14ac:dyDescent="0.25">
      <c r="A21" s="14"/>
      <c r="B21" s="314"/>
      <c r="C21" s="336"/>
      <c r="D21" s="337"/>
      <c r="E21" s="338"/>
      <c r="F21" s="233"/>
      <c r="G21" s="15"/>
      <c r="H21" s="233"/>
      <c r="I21" s="15"/>
      <c r="J21" s="339"/>
      <c r="K21" s="152"/>
      <c r="L21" s="154"/>
      <c r="M21" s="61"/>
      <c r="N21" s="61"/>
      <c r="O21" s="318">
        <f t="shared" si="0"/>
        <v>0</v>
      </c>
    </row>
    <row r="22" spans="1:15" ht="12.75" customHeight="1" x14ac:dyDescent="0.25">
      <c r="A22" s="14"/>
      <c r="B22" s="314"/>
      <c r="C22" s="336"/>
      <c r="D22" s="337"/>
      <c r="E22" s="338"/>
      <c r="F22" s="233"/>
      <c r="G22" s="15"/>
      <c r="H22" s="233"/>
      <c r="I22" s="15"/>
      <c r="J22" s="339"/>
      <c r="K22" s="152"/>
      <c r="L22" s="154"/>
      <c r="M22" s="61"/>
      <c r="N22" s="61"/>
      <c r="O22" s="318">
        <f t="shared" si="0"/>
        <v>0</v>
      </c>
    </row>
    <row r="23" spans="1:15" ht="12.75" customHeight="1" x14ac:dyDescent="0.25">
      <c r="A23" s="16"/>
      <c r="B23" s="340">
        <v>1</v>
      </c>
      <c r="C23" s="341"/>
      <c r="D23" s="342"/>
      <c r="E23" s="343"/>
      <c r="F23" s="344">
        <f>SUM(F4:F22)</f>
        <v>0</v>
      </c>
      <c r="G23" s="17">
        <f>SUM(G4:G22)</f>
        <v>0</v>
      </c>
      <c r="H23" s="344">
        <f>SUM(H4:H22)</f>
        <v>0</v>
      </c>
      <c r="I23" s="345"/>
      <c r="J23" s="346"/>
      <c r="K23" s="344">
        <f>SUM(K4:K22)</f>
        <v>707000</v>
      </c>
      <c r="L23" s="347"/>
      <c r="M23" s="119">
        <f>SUM(M4:M22)</f>
        <v>0</v>
      </c>
      <c r="N23" s="119">
        <f>SUM(N4:N22)</f>
        <v>0</v>
      </c>
      <c r="O23" s="17">
        <f>SUM(O4:O22)</f>
        <v>707000</v>
      </c>
    </row>
    <row r="24" spans="1:15" ht="12.75" customHeight="1" x14ac:dyDescent="0.25">
      <c r="A24" s="18" t="str">
        <f>head27a</f>
        <v>References</v>
      </c>
      <c r="C24" s="21"/>
      <c r="D24" s="22"/>
      <c r="E24" s="21"/>
      <c r="F24" s="21"/>
      <c r="G24" s="21"/>
      <c r="H24" s="21"/>
      <c r="I24" s="21"/>
    </row>
    <row r="25" spans="1:15" ht="11.25" customHeight="1" x14ac:dyDescent="0.25">
      <c r="A25" s="20" t="s">
        <v>403</v>
      </c>
    </row>
    <row r="26" spans="1:15" ht="11.25" customHeight="1" x14ac:dyDescent="0.25">
      <c r="A26" s="20" t="s">
        <v>404</v>
      </c>
    </row>
    <row r="27" spans="1:15" ht="11.25" customHeight="1" x14ac:dyDescent="0.25">
      <c r="A27" s="20" t="s">
        <v>405</v>
      </c>
    </row>
    <row r="29" spans="1:15" ht="11.25" customHeight="1" x14ac:dyDescent="0.25"/>
    <row r="30" spans="1:15" ht="11.25" customHeight="1" x14ac:dyDescent="0.25"/>
    <row r="31" spans="1:15" ht="11.25" customHeight="1" x14ac:dyDescent="0.25"/>
    <row r="32" spans="1:15"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sheetData>
  <mergeCells count="2">
    <mergeCell ref="J2:J3"/>
    <mergeCell ref="K3: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E9B4-CE98-4703-B89F-E4B631DFE820}">
  <sheetPr>
    <tabColor rgb="FF00B050"/>
  </sheetPr>
  <dimension ref="A1:M145"/>
  <sheetViews>
    <sheetView topLeftCell="A22" workbookViewId="0">
      <selection activeCell="H69" sqref="H69"/>
    </sheetView>
  </sheetViews>
  <sheetFormatPr defaultColWidth="9.140625" defaultRowHeight="12.75" x14ac:dyDescent="0.25"/>
  <cols>
    <col min="1" max="1" width="37.7109375" style="3" customWidth="1"/>
    <col min="2" max="2" width="3.140625" style="2" customWidth="1"/>
    <col min="3" max="11" width="8.7109375" style="3" customWidth="1"/>
    <col min="12" max="12" width="29.42578125" style="3" bestFit="1" customWidth="1"/>
    <col min="13" max="13" width="9.42578125" style="3" customWidth="1"/>
    <col min="14" max="14" width="9.85546875" style="3" customWidth="1"/>
    <col min="15" max="17" width="9.42578125" style="3" customWidth="1"/>
    <col min="18" max="19" width="9.85546875" style="3" customWidth="1"/>
    <col min="20" max="16384" width="9.140625" style="3"/>
  </cols>
  <sheetData>
    <row r="1" spans="1:12" ht="12.95" x14ac:dyDescent="0.3">
      <c r="A1" s="1" t="s">
        <v>600</v>
      </c>
    </row>
    <row r="2" spans="1:12" ht="25.5" customHeight="1" x14ac:dyDescent="0.25">
      <c r="A2" s="645" t="s">
        <v>345</v>
      </c>
      <c r="B2" s="627" t="str">
        <f>head27</f>
        <v>Ref</v>
      </c>
      <c r="C2" s="130" t="s">
        <v>612</v>
      </c>
      <c r="D2" s="77" t="s">
        <v>613</v>
      </c>
      <c r="E2" s="131" t="s">
        <v>623</v>
      </c>
      <c r="F2" s="132" t="s">
        <v>628</v>
      </c>
      <c r="G2" s="133"/>
      <c r="H2" s="134"/>
      <c r="I2" s="132" t="str">
        <f>Head3a</f>
        <v>Medium Term Revenue and Expenditure Framework</v>
      </c>
      <c r="J2" s="133"/>
      <c r="K2" s="134"/>
    </row>
    <row r="3" spans="1:12" ht="12.75" customHeight="1" x14ac:dyDescent="0.25">
      <c r="A3" s="646"/>
      <c r="B3" s="628"/>
      <c r="C3" s="630" t="str">
        <f>Head5</f>
        <v>Audited Outcome</v>
      </c>
      <c r="D3" s="632" t="str">
        <f>Head5</f>
        <v>Audited Outcome</v>
      </c>
      <c r="E3" s="634" t="str">
        <f>Head5</f>
        <v>Audited Outcome</v>
      </c>
      <c r="F3" s="623" t="str">
        <f>Head6</f>
        <v>Original Budget</v>
      </c>
      <c r="G3" s="625" t="str">
        <f>Head7</f>
        <v>Adjusted Budget</v>
      </c>
      <c r="H3" s="634" t="str">
        <f>Head8</f>
        <v>Full Year Forecast</v>
      </c>
      <c r="I3" s="623" t="s">
        <v>625</v>
      </c>
      <c r="J3" s="625" t="s">
        <v>627</v>
      </c>
      <c r="K3" s="625" t="s">
        <v>631</v>
      </c>
    </row>
    <row r="4" spans="1:12" ht="12.75" customHeight="1" x14ac:dyDescent="0.25">
      <c r="A4" s="646"/>
      <c r="B4" s="628"/>
      <c r="C4" s="631"/>
      <c r="D4" s="633"/>
      <c r="E4" s="635"/>
      <c r="F4" s="624"/>
      <c r="G4" s="626"/>
      <c r="H4" s="635"/>
      <c r="I4" s="624" t="s">
        <v>616</v>
      </c>
      <c r="J4" s="626" t="s">
        <v>614</v>
      </c>
      <c r="K4" s="626" t="s">
        <v>614</v>
      </c>
    </row>
    <row r="5" spans="1:12" ht="10.5" x14ac:dyDescent="0.25">
      <c r="A5" s="85" t="s">
        <v>7</v>
      </c>
      <c r="B5" s="310"/>
      <c r="C5" s="311" t="s">
        <v>346</v>
      </c>
      <c r="D5" s="312" t="s">
        <v>347</v>
      </c>
      <c r="E5" s="313" t="s">
        <v>348</v>
      </c>
      <c r="F5" s="311" t="s">
        <v>349</v>
      </c>
      <c r="G5" s="312" t="s">
        <v>350</v>
      </c>
      <c r="H5" s="313" t="s">
        <v>351</v>
      </c>
      <c r="I5" s="311" t="s">
        <v>352</v>
      </c>
      <c r="J5" s="312" t="s">
        <v>353</v>
      </c>
      <c r="K5" s="313" t="s">
        <v>354</v>
      </c>
    </row>
    <row r="6" spans="1:12" ht="12.75" customHeight="1" x14ac:dyDescent="0.25">
      <c r="A6" s="93" t="s">
        <v>355</v>
      </c>
      <c r="B6" s="314"/>
      <c r="C6" s="140"/>
      <c r="D6" s="44"/>
      <c r="E6" s="141"/>
      <c r="F6" s="140"/>
      <c r="G6" s="44"/>
      <c r="H6" s="141"/>
      <c r="I6" s="140"/>
      <c r="J6" s="44"/>
      <c r="K6" s="141"/>
    </row>
    <row r="7" spans="1:12" ht="12.75" customHeight="1" x14ac:dyDescent="0.25">
      <c r="A7" s="90" t="s">
        <v>356</v>
      </c>
      <c r="B7" s="314"/>
      <c r="C7" s="140"/>
      <c r="D7" s="44"/>
      <c r="E7" s="141"/>
      <c r="F7" s="140"/>
      <c r="G7" s="44"/>
      <c r="H7" s="141"/>
      <c r="I7" s="140"/>
      <c r="J7" s="44"/>
      <c r="K7" s="141"/>
    </row>
    <row r="8" spans="1:12" ht="12.75" customHeight="1" x14ac:dyDescent="0.25">
      <c r="A8" s="142" t="s">
        <v>357</v>
      </c>
      <c r="B8" s="314"/>
      <c r="C8" s="233">
        <v>1531238</v>
      </c>
      <c r="D8" s="234">
        <v>1543455</v>
      </c>
      <c r="E8" s="15"/>
      <c r="F8" s="233">
        <v>1000000</v>
      </c>
      <c r="G8" s="234"/>
      <c r="H8" s="15">
        <f>SUM(F8:G8)</f>
        <v>1000000</v>
      </c>
      <c r="I8" s="233">
        <v>1000000</v>
      </c>
      <c r="J8" s="234">
        <v>1000000</v>
      </c>
      <c r="K8" s="15">
        <v>1000000</v>
      </c>
      <c r="L8" s="583"/>
    </row>
    <row r="9" spans="1:12" ht="12.75" customHeight="1" x14ac:dyDescent="0.25">
      <c r="A9" s="142" t="s">
        <v>358</v>
      </c>
      <c r="B9" s="314"/>
      <c r="C9" s="233"/>
      <c r="D9" s="234"/>
      <c r="E9" s="15"/>
      <c r="F9" s="233"/>
      <c r="G9" s="234"/>
      <c r="H9" s="15"/>
      <c r="I9" s="233"/>
      <c r="J9" s="234"/>
      <c r="K9" s="15"/>
    </row>
    <row r="10" spans="1:12" ht="12.75" customHeight="1" x14ac:dyDescent="0.25">
      <c r="A10" s="142" t="s">
        <v>359</v>
      </c>
      <c r="B10" s="314"/>
      <c r="C10" s="233"/>
      <c r="D10" s="234"/>
      <c r="E10" s="15"/>
      <c r="F10" s="233"/>
      <c r="G10" s="234"/>
      <c r="H10" s="15"/>
      <c r="I10" s="233"/>
      <c r="J10" s="234"/>
      <c r="K10" s="15"/>
    </row>
    <row r="11" spans="1:12" ht="12.75" customHeight="1" x14ac:dyDescent="0.25">
      <c r="A11" s="142" t="s">
        <v>360</v>
      </c>
      <c r="B11" s="314"/>
      <c r="C11" s="233"/>
      <c r="D11" s="234"/>
      <c r="E11" s="15"/>
      <c r="F11" s="233"/>
      <c r="G11" s="234"/>
      <c r="H11" s="15"/>
      <c r="I11" s="233"/>
      <c r="J11" s="234"/>
      <c r="K11" s="15"/>
    </row>
    <row r="12" spans="1:12" ht="12.75" customHeight="1" x14ac:dyDescent="0.25">
      <c r="A12" s="142" t="s">
        <v>361</v>
      </c>
      <c r="B12" s="314"/>
      <c r="C12" s="233"/>
      <c r="D12" s="234"/>
      <c r="E12" s="15"/>
      <c r="F12" s="233"/>
      <c r="G12" s="234"/>
      <c r="H12" s="15"/>
      <c r="I12" s="233"/>
      <c r="J12" s="234"/>
      <c r="K12" s="15"/>
    </row>
    <row r="13" spans="1:12" ht="12.75" customHeight="1" x14ac:dyDescent="0.25">
      <c r="A13" s="142" t="s">
        <v>362</v>
      </c>
      <c r="B13" s="314"/>
      <c r="C13" s="233"/>
      <c r="D13" s="234"/>
      <c r="E13" s="15"/>
      <c r="F13" s="233"/>
      <c r="G13" s="234"/>
      <c r="H13" s="15"/>
      <c r="I13" s="233"/>
      <c r="J13" s="234"/>
      <c r="K13" s="15"/>
    </row>
    <row r="14" spans="1:12" ht="12.75" customHeight="1" x14ac:dyDescent="0.25">
      <c r="A14" s="142" t="s">
        <v>363</v>
      </c>
      <c r="B14" s="314"/>
      <c r="C14" s="233"/>
      <c r="D14" s="234"/>
      <c r="E14" s="15"/>
      <c r="F14" s="233"/>
      <c r="G14" s="234"/>
      <c r="H14" s="15"/>
      <c r="I14" s="233"/>
      <c r="J14" s="234"/>
      <c r="K14" s="15"/>
    </row>
    <row r="15" spans="1:12" ht="12.75" customHeight="1" x14ac:dyDescent="0.25">
      <c r="A15" s="142" t="s">
        <v>364</v>
      </c>
      <c r="B15" s="314"/>
      <c r="C15" s="233"/>
      <c r="D15" s="234"/>
      <c r="E15" s="15"/>
      <c r="F15" s="233"/>
      <c r="G15" s="234"/>
      <c r="H15" s="15"/>
      <c r="I15" s="233"/>
      <c r="J15" s="234"/>
      <c r="K15" s="15"/>
    </row>
    <row r="16" spans="1:12" ht="12.75" customHeight="1" x14ac:dyDescent="0.25">
      <c r="A16" s="142" t="s">
        <v>365</v>
      </c>
      <c r="B16" s="314"/>
      <c r="C16" s="233"/>
      <c r="D16" s="234"/>
      <c r="E16" s="15"/>
      <c r="F16" s="233"/>
      <c r="G16" s="234"/>
      <c r="H16" s="15"/>
      <c r="I16" s="233"/>
      <c r="J16" s="234"/>
      <c r="K16" s="15"/>
    </row>
    <row r="17" spans="1:12" ht="12.75" customHeight="1" x14ac:dyDescent="0.25">
      <c r="A17" s="142" t="s">
        <v>366</v>
      </c>
      <c r="B17" s="314"/>
      <c r="C17" s="233"/>
      <c r="D17" s="234"/>
      <c r="E17" s="15"/>
      <c r="F17" s="233"/>
      <c r="G17" s="234"/>
      <c r="H17" s="15"/>
      <c r="I17" s="233"/>
      <c r="J17" s="234"/>
      <c r="K17" s="15"/>
    </row>
    <row r="18" spans="1:12" ht="12.75" customHeight="1" x14ac:dyDescent="0.25">
      <c r="A18" s="142" t="s">
        <v>367</v>
      </c>
      <c r="B18" s="314"/>
      <c r="C18" s="233"/>
      <c r="D18" s="234"/>
      <c r="E18" s="15"/>
      <c r="F18" s="233"/>
      <c r="G18" s="234"/>
      <c r="H18" s="15"/>
      <c r="I18" s="233"/>
      <c r="J18" s="234"/>
      <c r="K18" s="15"/>
    </row>
    <row r="19" spans="1:12" ht="12.75" customHeight="1" x14ac:dyDescent="0.25">
      <c r="A19" s="142" t="s">
        <v>368</v>
      </c>
      <c r="B19" s="314">
        <v>1</v>
      </c>
      <c r="C19" s="233"/>
      <c r="D19" s="234"/>
      <c r="E19" s="15"/>
      <c r="F19" s="233"/>
      <c r="G19" s="234"/>
      <c r="H19" s="15"/>
      <c r="I19" s="233"/>
      <c r="J19" s="234"/>
      <c r="K19" s="15"/>
    </row>
    <row r="20" spans="1:12" ht="12.75" customHeight="1" x14ac:dyDescent="0.25">
      <c r="A20" s="142" t="s">
        <v>369</v>
      </c>
      <c r="B20" s="314"/>
      <c r="C20" s="233"/>
      <c r="D20" s="234"/>
      <c r="E20" s="15"/>
      <c r="F20" s="233"/>
      <c r="G20" s="234"/>
      <c r="H20" s="15"/>
      <c r="I20" s="233"/>
      <c r="J20" s="234"/>
      <c r="K20" s="15"/>
    </row>
    <row r="21" spans="1:12" ht="12.75" customHeight="1" x14ac:dyDescent="0.25">
      <c r="A21" s="90" t="s">
        <v>370</v>
      </c>
      <c r="B21" s="314"/>
      <c r="C21" s="74">
        <f>SUM(C8:C20)</f>
        <v>1531238</v>
      </c>
      <c r="D21" s="72">
        <f>SUM(D8:D20)</f>
        <v>1543455</v>
      </c>
      <c r="E21" s="237">
        <f t="shared" ref="E21:K21" si="0">SUM(E8:E20)</f>
        <v>0</v>
      </c>
      <c r="F21" s="74">
        <f t="shared" si="0"/>
        <v>1000000</v>
      </c>
      <c r="G21" s="72">
        <f t="shared" si="0"/>
        <v>0</v>
      </c>
      <c r="H21" s="73">
        <f t="shared" si="0"/>
        <v>1000000</v>
      </c>
      <c r="I21" s="315">
        <f t="shared" si="0"/>
        <v>1000000</v>
      </c>
      <c r="J21" s="72">
        <f t="shared" si="0"/>
        <v>1000000</v>
      </c>
      <c r="K21" s="73">
        <f t="shared" si="0"/>
        <v>1000000</v>
      </c>
    </row>
    <row r="22" spans="1:12" ht="12.75" customHeight="1" x14ac:dyDescent="0.25">
      <c r="A22" s="90" t="s">
        <v>334</v>
      </c>
      <c r="B22" s="314"/>
      <c r="C22" s="140"/>
      <c r="D22" s="114">
        <f>IF(D21=0,"",(D21/C21)-1)</f>
        <v>7.9785115050696742E-3</v>
      </c>
      <c r="E22" s="316" t="str">
        <f>IF(E21=0,"",(E21/D21)-1)</f>
        <v/>
      </c>
      <c r="F22" s="317" t="e">
        <f>IF(F21=0,"",(F21/E21)-1)</f>
        <v>#DIV/0!</v>
      </c>
      <c r="G22" s="114" t="str">
        <f>IF(G21=0,"",(G21/E21)-1)</f>
        <v/>
      </c>
      <c r="H22" s="318" t="e">
        <f>IF(H21=0,"",(H21/E21)-1)</f>
        <v>#DIV/0!</v>
      </c>
      <c r="I22" s="319">
        <f>IF(I21=0,"",(I21/H21)-1)</f>
        <v>0</v>
      </c>
      <c r="J22" s="316">
        <f>IF(J21=0,"",(J21/I21)-1)</f>
        <v>0</v>
      </c>
      <c r="K22" s="320">
        <f>IF(K21=0,"",(K21/J21)-1)</f>
        <v>0</v>
      </c>
    </row>
    <row r="23" spans="1:12" ht="5.0999999999999996" customHeight="1" x14ac:dyDescent="0.25">
      <c r="A23" s="109"/>
      <c r="B23" s="314"/>
      <c r="C23" s="140"/>
      <c r="D23" s="44"/>
      <c r="E23" s="141"/>
      <c r="F23" s="140"/>
      <c r="G23" s="44"/>
      <c r="H23" s="141"/>
      <c r="I23" s="140"/>
      <c r="J23" s="44"/>
      <c r="K23" s="141"/>
    </row>
    <row r="24" spans="1:12" ht="12.75" customHeight="1" x14ac:dyDescent="0.25">
      <c r="A24" s="90" t="s">
        <v>371</v>
      </c>
      <c r="B24" s="314"/>
      <c r="C24" s="140"/>
      <c r="D24" s="44"/>
      <c r="E24" s="141"/>
      <c r="F24" s="140"/>
      <c r="G24" s="44"/>
      <c r="H24" s="141"/>
      <c r="I24" s="140"/>
      <c r="J24" s="44"/>
      <c r="K24" s="141"/>
    </row>
    <row r="25" spans="1:12" ht="12.75" customHeight="1" x14ac:dyDescent="0.25">
      <c r="A25" s="142" t="s">
        <v>357</v>
      </c>
      <c r="B25" s="314"/>
      <c r="C25" s="233">
        <f>'D1 SUM'!B11</f>
        <v>21340922</v>
      </c>
      <c r="D25" s="234">
        <f>'D1 SUM'!C11</f>
        <v>20370339</v>
      </c>
      <c r="E25" s="233">
        <f>'D1 SUM'!D11</f>
        <v>0</v>
      </c>
      <c r="F25" s="234">
        <f>'D1 SUM'!E11</f>
        <v>17740841.43</v>
      </c>
      <c r="G25" s="233">
        <f>'D1 SUM'!F11</f>
        <v>0</v>
      </c>
      <c r="H25" s="234">
        <f>'D1 SUM'!G11</f>
        <v>17740841.43</v>
      </c>
      <c r="I25" s="233">
        <f>'D1 SUM'!H11</f>
        <v>19772527.670000002</v>
      </c>
      <c r="J25" s="233">
        <f>'D1 SUM'!I11</f>
        <v>20813631.75</v>
      </c>
      <c r="K25" s="234">
        <f>'D1 SUM'!J11</f>
        <v>21877839.969999999</v>
      </c>
      <c r="L25" s="3" t="s">
        <v>622</v>
      </c>
    </row>
    <row r="26" spans="1:12" ht="12.75" customHeight="1" x14ac:dyDescent="0.25">
      <c r="A26" s="142" t="s">
        <v>358</v>
      </c>
      <c r="B26" s="314"/>
      <c r="C26" s="233"/>
      <c r="D26" s="234"/>
      <c r="E26" s="15"/>
      <c r="F26" s="233"/>
      <c r="G26" s="234"/>
      <c r="H26" s="15"/>
      <c r="I26" s="233">
        <v>0</v>
      </c>
      <c r="J26" s="234">
        <v>0</v>
      </c>
      <c r="K26" s="15">
        <v>0</v>
      </c>
    </row>
    <row r="27" spans="1:12" ht="12.75" customHeight="1" x14ac:dyDescent="0.25">
      <c r="A27" s="142" t="s">
        <v>359</v>
      </c>
      <c r="B27" s="314"/>
      <c r="C27" s="233"/>
      <c r="D27" s="234"/>
      <c r="E27" s="15"/>
      <c r="F27" s="233"/>
      <c r="G27" s="234"/>
      <c r="H27" s="15"/>
      <c r="I27" s="233">
        <v>0</v>
      </c>
      <c r="J27" s="234">
        <v>0</v>
      </c>
      <c r="K27" s="15">
        <v>0</v>
      </c>
    </row>
    <row r="28" spans="1:12" ht="12.75" customHeight="1" x14ac:dyDescent="0.25">
      <c r="A28" s="142" t="s">
        <v>360</v>
      </c>
      <c r="B28" s="314"/>
      <c r="C28" s="233">
        <v>0</v>
      </c>
      <c r="D28" s="234">
        <v>0</v>
      </c>
      <c r="E28" s="15">
        <v>0</v>
      </c>
      <c r="F28" s="233">
        <v>0</v>
      </c>
      <c r="G28" s="234">
        <v>0</v>
      </c>
      <c r="H28" s="15">
        <v>0</v>
      </c>
      <c r="I28" s="233">
        <v>0</v>
      </c>
      <c r="J28" s="234">
        <v>0</v>
      </c>
      <c r="K28" s="15">
        <v>0</v>
      </c>
    </row>
    <row r="29" spans="1:12" ht="12.75" customHeight="1" x14ac:dyDescent="0.25">
      <c r="A29" s="142" t="s">
        <v>361</v>
      </c>
      <c r="B29" s="314"/>
      <c r="C29" s="233"/>
      <c r="D29" s="234"/>
      <c r="E29" s="15">
        <f>0</f>
        <v>0</v>
      </c>
      <c r="F29" s="233"/>
      <c r="G29" s="234">
        <v>0</v>
      </c>
      <c r="H29" s="15">
        <v>0</v>
      </c>
      <c r="I29" s="233">
        <v>0</v>
      </c>
      <c r="J29" s="234">
        <v>0</v>
      </c>
      <c r="K29" s="15">
        <f>0</f>
        <v>0</v>
      </c>
    </row>
    <row r="30" spans="1:12" ht="12.75" customHeight="1" x14ac:dyDescent="0.25">
      <c r="A30" s="142" t="s">
        <v>362</v>
      </c>
      <c r="B30" s="314"/>
      <c r="C30" s="233">
        <v>0</v>
      </c>
      <c r="D30" s="234">
        <v>0</v>
      </c>
      <c r="E30" s="15">
        <v>0</v>
      </c>
      <c r="F30" s="233">
        <v>0</v>
      </c>
      <c r="G30" s="234">
        <v>0</v>
      </c>
      <c r="H30" s="15">
        <v>0</v>
      </c>
      <c r="I30" s="233">
        <v>0</v>
      </c>
      <c r="J30" s="234">
        <v>0</v>
      </c>
      <c r="K30" s="15">
        <v>0</v>
      </c>
    </row>
    <row r="31" spans="1:12" ht="12.75" customHeight="1" x14ac:dyDescent="0.25">
      <c r="A31" s="142" t="s">
        <v>363</v>
      </c>
      <c r="B31" s="314"/>
      <c r="C31" s="233">
        <v>0</v>
      </c>
      <c r="D31" s="234">
        <v>0</v>
      </c>
      <c r="E31" s="15">
        <v>0</v>
      </c>
      <c r="F31" s="233">
        <v>0</v>
      </c>
      <c r="G31" s="234">
        <v>0</v>
      </c>
      <c r="H31" s="15">
        <v>0</v>
      </c>
      <c r="I31" s="233">
        <v>0</v>
      </c>
      <c r="J31" s="234">
        <v>0</v>
      </c>
      <c r="K31" s="15">
        <v>0</v>
      </c>
    </row>
    <row r="32" spans="1:12" ht="12.75" customHeight="1" x14ac:dyDescent="0.25">
      <c r="A32" s="142" t="s">
        <v>364</v>
      </c>
      <c r="B32" s="314"/>
      <c r="C32" s="233">
        <v>0</v>
      </c>
      <c r="D32" s="234">
        <v>0</v>
      </c>
      <c r="E32" s="15">
        <v>0</v>
      </c>
      <c r="F32" s="233">
        <v>0</v>
      </c>
      <c r="G32" s="234">
        <v>0</v>
      </c>
      <c r="H32" s="15">
        <v>0</v>
      </c>
      <c r="I32" s="233">
        <v>0</v>
      </c>
      <c r="J32" s="234">
        <v>0</v>
      </c>
      <c r="K32" s="15">
        <v>0</v>
      </c>
    </row>
    <row r="33" spans="1:11" ht="12.75" customHeight="1" x14ac:dyDescent="0.25">
      <c r="A33" s="142" t="s">
        <v>365</v>
      </c>
      <c r="B33" s="314"/>
      <c r="C33" s="233">
        <v>0</v>
      </c>
      <c r="D33" s="234">
        <v>0</v>
      </c>
      <c r="E33" s="15">
        <v>0</v>
      </c>
      <c r="F33" s="233">
        <v>0</v>
      </c>
      <c r="G33" s="234">
        <v>0</v>
      </c>
      <c r="H33" s="15">
        <v>0</v>
      </c>
      <c r="I33" s="233">
        <v>0</v>
      </c>
      <c r="J33" s="234">
        <v>0</v>
      </c>
      <c r="K33" s="15">
        <v>0</v>
      </c>
    </row>
    <row r="34" spans="1:11" ht="12.75" customHeight="1" x14ac:dyDescent="0.25">
      <c r="A34" s="142" t="s">
        <v>367</v>
      </c>
      <c r="B34" s="314"/>
      <c r="C34" s="233">
        <v>0</v>
      </c>
      <c r="D34" s="234">
        <v>0</v>
      </c>
      <c r="E34" s="15">
        <v>0</v>
      </c>
      <c r="F34" s="233">
        <v>0</v>
      </c>
      <c r="G34" s="234">
        <v>0</v>
      </c>
      <c r="H34" s="15">
        <v>0</v>
      </c>
      <c r="I34" s="233">
        <v>0</v>
      </c>
      <c r="J34" s="234">
        <v>0</v>
      </c>
      <c r="K34" s="15">
        <v>0</v>
      </c>
    </row>
    <row r="35" spans="1:11" ht="12.75" customHeight="1" x14ac:dyDescent="0.25">
      <c r="A35" s="142" t="s">
        <v>368</v>
      </c>
      <c r="B35" s="314"/>
      <c r="C35" s="233">
        <v>0</v>
      </c>
      <c r="D35" s="234">
        <v>0</v>
      </c>
      <c r="E35" s="15">
        <v>0</v>
      </c>
      <c r="F35" s="233">
        <v>0</v>
      </c>
      <c r="G35" s="234">
        <v>0</v>
      </c>
      <c r="H35" s="15">
        <v>0</v>
      </c>
      <c r="I35" s="233">
        <v>0</v>
      </c>
      <c r="J35" s="234">
        <v>0</v>
      </c>
      <c r="K35" s="15">
        <v>0</v>
      </c>
    </row>
    <row r="36" spans="1:11" ht="12.75" customHeight="1" x14ac:dyDescent="0.25">
      <c r="A36" s="142" t="s">
        <v>369</v>
      </c>
      <c r="B36" s="314">
        <v>1</v>
      </c>
      <c r="C36" s="233">
        <v>0</v>
      </c>
      <c r="D36" s="234">
        <v>0</v>
      </c>
      <c r="E36" s="15">
        <v>0</v>
      </c>
      <c r="F36" s="233">
        <v>0</v>
      </c>
      <c r="G36" s="234">
        <v>0</v>
      </c>
      <c r="H36" s="15">
        <v>0</v>
      </c>
      <c r="I36" s="233">
        <v>0</v>
      </c>
      <c r="J36" s="234">
        <v>0</v>
      </c>
      <c r="K36" s="15">
        <v>0</v>
      </c>
    </row>
    <row r="37" spans="1:11" ht="12.75" customHeight="1" x14ac:dyDescent="0.25">
      <c r="A37" s="90" t="s">
        <v>372</v>
      </c>
      <c r="B37" s="314"/>
      <c r="C37" s="74">
        <f>SUM(C25:C36)</f>
        <v>21340922</v>
      </c>
      <c r="D37" s="72">
        <f t="shared" ref="D37:K37" si="1">SUM(D25:D36)</f>
        <v>20370339</v>
      </c>
      <c r="E37" s="237">
        <f t="shared" si="1"/>
        <v>0</v>
      </c>
      <c r="F37" s="74">
        <f t="shared" si="1"/>
        <v>17740841.43</v>
      </c>
      <c r="G37" s="72">
        <f t="shared" si="1"/>
        <v>0</v>
      </c>
      <c r="H37" s="73">
        <f t="shared" si="1"/>
        <v>17740841.43</v>
      </c>
      <c r="I37" s="315">
        <f t="shared" si="1"/>
        <v>19772527.670000002</v>
      </c>
      <c r="J37" s="72">
        <f t="shared" si="1"/>
        <v>20813631.75</v>
      </c>
      <c r="K37" s="73">
        <f t="shared" si="1"/>
        <v>21877839.969999999</v>
      </c>
    </row>
    <row r="38" spans="1:11" ht="12.75" customHeight="1" x14ac:dyDescent="0.25">
      <c r="A38" s="90" t="s">
        <v>334</v>
      </c>
      <c r="B38" s="314"/>
      <c r="C38" s="140"/>
      <c r="D38" s="114">
        <f>IF(D37=0,"",(D37/C37)-1)</f>
        <v>-4.5479900071796364E-2</v>
      </c>
      <c r="E38" s="316" t="str">
        <f>IF(E37=0,"",(E37/D37)-1)</f>
        <v/>
      </c>
      <c r="F38" s="317" t="e">
        <f>IF(F37=0,"",(F37/E37)-1)</f>
        <v>#DIV/0!</v>
      </c>
      <c r="G38" s="114" t="str">
        <f>IF(G37=0,"",(G37/E37)-1)</f>
        <v/>
      </c>
      <c r="H38" s="318" t="e">
        <f>IF(H37=0,"",(H37/E37)-1)</f>
        <v>#DIV/0!</v>
      </c>
      <c r="I38" s="319">
        <f>IF(I37=0,"",(I37/H37)-1)</f>
        <v>0.1145202863131618</v>
      </c>
      <c r="J38" s="316">
        <f>IF(J37=0,"",(J37/I37)-1)</f>
        <v>5.2654071213141806E-2</v>
      </c>
      <c r="K38" s="320">
        <f>IF(K37=0,"",(K37/J37)-1)</f>
        <v>5.1130347302315471E-2</v>
      </c>
    </row>
    <row r="39" spans="1:11" ht="5.0999999999999996" customHeight="1" x14ac:dyDescent="0.25">
      <c r="B39" s="314"/>
      <c r="C39" s="140"/>
      <c r="D39" s="44"/>
      <c r="E39" s="141"/>
      <c r="F39" s="140"/>
      <c r="G39" s="44"/>
      <c r="H39" s="141"/>
      <c r="I39" s="140"/>
      <c r="J39" s="44"/>
      <c r="K39" s="141"/>
    </row>
    <row r="40" spans="1:11" ht="12.75" customHeight="1" x14ac:dyDescent="0.25">
      <c r="A40" s="90" t="s">
        <v>373</v>
      </c>
      <c r="B40" s="314"/>
      <c r="C40" s="140"/>
      <c r="D40" s="44"/>
      <c r="E40" s="141"/>
      <c r="F40" s="140"/>
      <c r="G40" s="44"/>
      <c r="H40" s="141"/>
      <c r="I40" s="140"/>
      <c r="J40" s="44"/>
      <c r="K40" s="141"/>
    </row>
    <row r="41" spans="1:11" ht="12.75" customHeight="1" x14ac:dyDescent="0.25">
      <c r="A41" s="142" t="s">
        <v>357</v>
      </c>
      <c r="B41" s="314"/>
      <c r="C41" s="233"/>
      <c r="D41" s="234">
        <v>0</v>
      </c>
      <c r="E41" s="15">
        <v>0</v>
      </c>
      <c r="F41" s="233">
        <v>0</v>
      </c>
      <c r="G41" s="234">
        <v>0</v>
      </c>
      <c r="H41" s="15">
        <v>0</v>
      </c>
      <c r="I41" s="233">
        <v>0</v>
      </c>
      <c r="J41" s="234">
        <v>0</v>
      </c>
      <c r="K41" s="15">
        <v>0</v>
      </c>
    </row>
    <row r="42" spans="1:11" ht="12.75" customHeight="1" x14ac:dyDescent="0.25">
      <c r="A42" s="142" t="s">
        <v>358</v>
      </c>
      <c r="B42" s="314"/>
      <c r="C42" s="233"/>
      <c r="D42" s="234">
        <v>0</v>
      </c>
      <c r="E42" s="15">
        <v>0</v>
      </c>
      <c r="F42" s="233">
        <v>0</v>
      </c>
      <c r="G42" s="234">
        <v>0</v>
      </c>
      <c r="H42" s="15">
        <v>0</v>
      </c>
      <c r="I42" s="233">
        <v>0</v>
      </c>
      <c r="J42" s="234">
        <v>0</v>
      </c>
      <c r="K42" s="15">
        <v>0</v>
      </c>
    </row>
    <row r="43" spans="1:11" ht="12.75" customHeight="1" x14ac:dyDescent="0.25">
      <c r="A43" s="142" t="s">
        <v>359</v>
      </c>
      <c r="B43" s="314"/>
      <c r="C43" s="233">
        <v>0</v>
      </c>
      <c r="D43" s="234">
        <v>0</v>
      </c>
      <c r="E43" s="15">
        <v>0</v>
      </c>
      <c r="F43" s="233">
        <v>0</v>
      </c>
      <c r="G43" s="234">
        <v>0</v>
      </c>
      <c r="H43" s="15">
        <v>0</v>
      </c>
      <c r="I43" s="233">
        <v>0</v>
      </c>
      <c r="J43" s="234">
        <v>0</v>
      </c>
      <c r="K43" s="15">
        <v>0</v>
      </c>
    </row>
    <row r="44" spans="1:11" ht="12.75" customHeight="1" x14ac:dyDescent="0.25">
      <c r="A44" s="142" t="s">
        <v>360</v>
      </c>
      <c r="B44" s="314"/>
      <c r="C44" s="233">
        <v>0</v>
      </c>
      <c r="D44" s="234">
        <v>0</v>
      </c>
      <c r="E44" s="15">
        <v>0</v>
      </c>
      <c r="F44" s="233">
        <v>0</v>
      </c>
      <c r="G44" s="234">
        <v>0</v>
      </c>
      <c r="H44" s="15">
        <v>0</v>
      </c>
      <c r="I44" s="233">
        <v>0</v>
      </c>
      <c r="J44" s="234">
        <v>0</v>
      </c>
      <c r="K44" s="15">
        <v>0</v>
      </c>
    </row>
    <row r="45" spans="1:11" ht="12.75" customHeight="1" x14ac:dyDescent="0.25">
      <c r="A45" s="142" t="s">
        <v>361</v>
      </c>
      <c r="B45" s="314"/>
      <c r="C45" s="233">
        <v>0</v>
      </c>
      <c r="D45" s="234">
        <v>0</v>
      </c>
      <c r="E45" s="15">
        <v>0</v>
      </c>
      <c r="F45" s="233">
        <v>0</v>
      </c>
      <c r="G45" s="234">
        <v>0</v>
      </c>
      <c r="H45" s="15">
        <v>0</v>
      </c>
      <c r="I45" s="233">
        <v>0</v>
      </c>
      <c r="J45" s="234">
        <v>0</v>
      </c>
      <c r="K45" s="15">
        <v>0</v>
      </c>
    </row>
    <row r="46" spans="1:11" ht="12.75" customHeight="1" x14ac:dyDescent="0.25">
      <c r="A46" s="142" t="s">
        <v>362</v>
      </c>
      <c r="B46" s="314"/>
      <c r="C46" s="233">
        <v>0</v>
      </c>
      <c r="D46" s="234">
        <v>0</v>
      </c>
      <c r="E46" s="15">
        <v>0</v>
      </c>
      <c r="F46" s="233">
        <v>0</v>
      </c>
      <c r="G46" s="234">
        <v>0</v>
      </c>
      <c r="H46" s="15">
        <v>0</v>
      </c>
      <c r="I46" s="233">
        <v>0</v>
      </c>
      <c r="J46" s="234">
        <v>0</v>
      </c>
      <c r="K46" s="15">
        <v>0</v>
      </c>
    </row>
    <row r="47" spans="1:11" ht="12.75" customHeight="1" x14ac:dyDescent="0.25">
      <c r="A47" s="142" t="s">
        <v>363</v>
      </c>
      <c r="B47" s="314"/>
      <c r="C47" s="233">
        <v>0</v>
      </c>
      <c r="D47" s="234">
        <v>0</v>
      </c>
      <c r="E47" s="15">
        <v>0</v>
      </c>
      <c r="F47" s="233">
        <v>0</v>
      </c>
      <c r="G47" s="234">
        <v>0</v>
      </c>
      <c r="H47" s="15">
        <v>0</v>
      </c>
      <c r="I47" s="233">
        <v>0</v>
      </c>
      <c r="J47" s="234">
        <v>0</v>
      </c>
      <c r="K47" s="15">
        <v>0</v>
      </c>
    </row>
    <row r="48" spans="1:11" ht="12.75" customHeight="1" x14ac:dyDescent="0.25">
      <c r="A48" s="142" t="s">
        <v>364</v>
      </c>
      <c r="B48" s="314"/>
      <c r="C48" s="233">
        <v>0</v>
      </c>
      <c r="D48" s="234">
        <v>0</v>
      </c>
      <c r="E48" s="15">
        <v>0</v>
      </c>
      <c r="F48" s="233">
        <v>0</v>
      </c>
      <c r="G48" s="234">
        <v>0</v>
      </c>
      <c r="H48" s="15">
        <v>0</v>
      </c>
      <c r="I48" s="233">
        <v>0</v>
      </c>
      <c r="J48" s="234">
        <v>0</v>
      </c>
      <c r="K48" s="15">
        <v>0</v>
      </c>
    </row>
    <row r="49" spans="1:11" ht="12.75" customHeight="1" x14ac:dyDescent="0.25">
      <c r="A49" s="142" t="s">
        <v>365</v>
      </c>
      <c r="B49" s="314"/>
      <c r="C49" s="233">
        <v>0</v>
      </c>
      <c r="D49" s="234">
        <v>0</v>
      </c>
      <c r="E49" s="15">
        <v>0</v>
      </c>
      <c r="F49" s="233">
        <v>0</v>
      </c>
      <c r="G49" s="234">
        <v>0</v>
      </c>
      <c r="H49" s="15">
        <v>0</v>
      </c>
      <c r="I49" s="233">
        <v>0</v>
      </c>
      <c r="J49" s="234">
        <v>0</v>
      </c>
      <c r="K49" s="15">
        <v>0</v>
      </c>
    </row>
    <row r="50" spans="1:11" ht="12.75" customHeight="1" x14ac:dyDescent="0.25">
      <c r="A50" s="142" t="s">
        <v>367</v>
      </c>
      <c r="B50" s="314"/>
      <c r="C50" s="233">
        <v>0</v>
      </c>
      <c r="D50" s="234">
        <v>0</v>
      </c>
      <c r="E50" s="15">
        <v>0</v>
      </c>
      <c r="F50" s="233">
        <v>0</v>
      </c>
      <c r="G50" s="234">
        <v>0</v>
      </c>
      <c r="H50" s="15">
        <v>0</v>
      </c>
      <c r="I50" s="233">
        <v>0</v>
      </c>
      <c r="J50" s="234">
        <v>0</v>
      </c>
      <c r="K50" s="15">
        <v>0</v>
      </c>
    </row>
    <row r="51" spans="1:11" ht="12.75" customHeight="1" x14ac:dyDescent="0.25">
      <c r="A51" s="142" t="s">
        <v>368</v>
      </c>
      <c r="B51" s="314"/>
      <c r="C51" s="233">
        <v>0</v>
      </c>
      <c r="D51" s="234">
        <v>0</v>
      </c>
      <c r="E51" s="15">
        <v>0</v>
      </c>
      <c r="F51" s="233">
        <v>0</v>
      </c>
      <c r="G51" s="234">
        <v>0</v>
      </c>
      <c r="H51" s="15">
        <v>0</v>
      </c>
      <c r="I51" s="233">
        <v>0</v>
      </c>
      <c r="J51" s="234">
        <v>0</v>
      </c>
      <c r="K51" s="15">
        <v>0</v>
      </c>
    </row>
    <row r="52" spans="1:11" ht="12.75" customHeight="1" x14ac:dyDescent="0.25">
      <c r="A52" s="142" t="s">
        <v>369</v>
      </c>
      <c r="B52" s="314">
        <v>1</v>
      </c>
      <c r="C52" s="233">
        <v>0</v>
      </c>
      <c r="D52" s="234">
        <v>0</v>
      </c>
      <c r="E52" s="15">
        <v>0</v>
      </c>
      <c r="F52" s="233">
        <v>0</v>
      </c>
      <c r="G52" s="234">
        <v>0</v>
      </c>
      <c r="H52" s="15">
        <v>0</v>
      </c>
      <c r="I52" s="233">
        <v>0</v>
      </c>
      <c r="J52" s="234">
        <v>0</v>
      </c>
      <c r="K52" s="15">
        <v>0</v>
      </c>
    </row>
    <row r="53" spans="1:11" ht="12.75" customHeight="1" x14ac:dyDescent="0.25">
      <c r="A53" s="90" t="s">
        <v>374</v>
      </c>
      <c r="B53" s="314"/>
      <c r="C53" s="74">
        <f>SUM(C41:C52)</f>
        <v>0</v>
      </c>
      <c r="D53" s="72">
        <f t="shared" ref="D53:K53" si="2">SUM(D41:D52)</f>
        <v>0</v>
      </c>
      <c r="E53" s="237">
        <f t="shared" si="2"/>
        <v>0</v>
      </c>
      <c r="F53" s="74">
        <f t="shared" si="2"/>
        <v>0</v>
      </c>
      <c r="G53" s="72">
        <f t="shared" si="2"/>
        <v>0</v>
      </c>
      <c r="H53" s="73">
        <f t="shared" si="2"/>
        <v>0</v>
      </c>
      <c r="I53" s="315">
        <f t="shared" si="2"/>
        <v>0</v>
      </c>
      <c r="J53" s="72">
        <f t="shared" si="2"/>
        <v>0</v>
      </c>
      <c r="K53" s="73">
        <f t="shared" si="2"/>
        <v>0</v>
      </c>
    </row>
    <row r="54" spans="1:11" ht="12.75" customHeight="1" x14ac:dyDescent="0.25">
      <c r="A54" s="90" t="s">
        <v>334</v>
      </c>
      <c r="B54" s="314"/>
      <c r="C54" s="140"/>
      <c r="D54" s="114" t="str">
        <f>IF(D53=0,"",(D53/C53)-1)</f>
        <v/>
      </c>
      <c r="E54" s="316" t="str">
        <f>IF(E53=0,"",(E53/D53)-1)</f>
        <v/>
      </c>
      <c r="F54" s="317" t="str">
        <f>IF(F53=0,"",(F53/E53)-1)</f>
        <v/>
      </c>
      <c r="G54" s="114" t="str">
        <f>IF(G53=0,"",(G53/E53)-1)</f>
        <v/>
      </c>
      <c r="H54" s="318" t="str">
        <f>IF(H53=0,"",(H53/E53)-1)</f>
        <v/>
      </c>
      <c r="I54" s="319" t="str">
        <f>IF(I53=0,"",(I53/H53)-1)</f>
        <v/>
      </c>
      <c r="J54" s="316" t="str">
        <f>IF(J53=0,"",(J53/I53)-1)</f>
        <v/>
      </c>
      <c r="K54" s="320" t="str">
        <f>IF(K53=0,"",(K53/J53)-1)</f>
        <v/>
      </c>
    </row>
    <row r="55" spans="1:11" ht="5.0999999999999996" customHeight="1" x14ac:dyDescent="0.25">
      <c r="A55" s="109"/>
      <c r="B55" s="314"/>
      <c r="C55" s="140"/>
      <c r="D55" s="44"/>
      <c r="E55" s="141"/>
      <c r="F55" s="140"/>
      <c r="G55" s="44"/>
      <c r="H55" s="141"/>
      <c r="I55" s="140"/>
      <c r="J55" s="44"/>
      <c r="K55" s="141"/>
    </row>
    <row r="56" spans="1:11" ht="12.75" customHeight="1" x14ac:dyDescent="0.25">
      <c r="A56" s="242" t="s">
        <v>375</v>
      </c>
      <c r="B56" s="321"/>
      <c r="C56" s="322">
        <f>C21+C37+C53</f>
        <v>22872160</v>
      </c>
      <c r="D56" s="104">
        <f t="shared" ref="D56:K56" si="3">D21+D37+D53</f>
        <v>21913794</v>
      </c>
      <c r="E56" s="323">
        <f t="shared" si="3"/>
        <v>0</v>
      </c>
      <c r="F56" s="322">
        <f t="shared" si="3"/>
        <v>18740841.43</v>
      </c>
      <c r="G56" s="104">
        <f t="shared" si="3"/>
        <v>0</v>
      </c>
      <c r="H56" s="324">
        <f t="shared" si="3"/>
        <v>18740841.43</v>
      </c>
      <c r="I56" s="325">
        <f t="shared" si="3"/>
        <v>20772527.670000002</v>
      </c>
      <c r="J56" s="104">
        <f t="shared" si="3"/>
        <v>21813631.75</v>
      </c>
      <c r="K56" s="324">
        <f t="shared" si="3"/>
        <v>22877839.969999999</v>
      </c>
    </row>
    <row r="57" spans="1:11" ht="5.0999999999999996" customHeight="1" x14ac:dyDescent="0.25">
      <c r="A57" s="326"/>
      <c r="B57" s="327"/>
      <c r="C57" s="328"/>
      <c r="D57" s="328"/>
      <c r="E57" s="328"/>
      <c r="F57" s="328"/>
      <c r="G57" s="328"/>
      <c r="H57" s="328"/>
      <c r="I57" s="328"/>
      <c r="J57" s="328"/>
      <c r="K57" s="328"/>
    </row>
    <row r="58" spans="1:11" ht="12.75" customHeight="1" x14ac:dyDescent="0.25">
      <c r="A58" s="18" t="str">
        <f>head27a</f>
        <v>References</v>
      </c>
      <c r="C58" s="115"/>
      <c r="D58" s="115"/>
      <c r="E58" s="115"/>
      <c r="F58" s="115"/>
      <c r="G58" s="115"/>
      <c r="H58" s="115"/>
      <c r="I58" s="115"/>
      <c r="J58" s="115"/>
      <c r="K58" s="115"/>
    </row>
    <row r="59" spans="1:11" ht="12.75" customHeight="1" x14ac:dyDescent="0.25">
      <c r="A59" s="20" t="s">
        <v>376</v>
      </c>
      <c r="C59" s="115"/>
      <c r="D59" s="115"/>
      <c r="E59" s="115"/>
      <c r="F59" s="115"/>
      <c r="G59" s="115"/>
      <c r="H59" s="115"/>
      <c r="I59" s="115"/>
      <c r="J59" s="115"/>
      <c r="K59" s="115"/>
    </row>
    <row r="60" spans="1:11" ht="12.75" customHeight="1" x14ac:dyDescent="0.25">
      <c r="A60" s="18" t="s">
        <v>377</v>
      </c>
    </row>
    <row r="61" spans="1:11" ht="12.75" customHeight="1" x14ac:dyDescent="0.25">
      <c r="A61" s="20" t="s">
        <v>378</v>
      </c>
    </row>
    <row r="62" spans="1:11" ht="12.75" customHeight="1" x14ac:dyDescent="0.25">
      <c r="A62" s="20" t="s">
        <v>379</v>
      </c>
    </row>
    <row r="63" spans="1:11" ht="12.75" customHeight="1" x14ac:dyDescent="0.25">
      <c r="A63" s="20" t="s">
        <v>380</v>
      </c>
    </row>
    <row r="64" spans="1:11" ht="12.75" customHeight="1" x14ac:dyDescent="0.25">
      <c r="A64" s="20" t="s">
        <v>381</v>
      </c>
    </row>
    <row r="65" spans="1:13" ht="12.75" customHeight="1" x14ac:dyDescent="0.25">
      <c r="A65" s="20" t="s">
        <v>382</v>
      </c>
    </row>
    <row r="66" spans="1:13" ht="12.75" customHeight="1" x14ac:dyDescent="0.25">
      <c r="A66" s="20" t="s">
        <v>383</v>
      </c>
      <c r="M66" s="19"/>
    </row>
    <row r="67" spans="1:13" ht="12.75" customHeight="1" x14ac:dyDescent="0.25">
      <c r="A67" s="20" t="s">
        <v>384</v>
      </c>
    </row>
    <row r="68" spans="1:13" ht="12.75" customHeight="1" x14ac:dyDescent="0.25">
      <c r="A68" s="20" t="s">
        <v>385</v>
      </c>
    </row>
    <row r="69" spans="1:13" ht="12.75" customHeight="1" x14ac:dyDescent="0.25">
      <c r="A69" s="20" t="s">
        <v>386</v>
      </c>
    </row>
    <row r="71" spans="1:13" x14ac:dyDescent="0.25">
      <c r="B71" s="3"/>
    </row>
    <row r="72" spans="1:13" x14ac:dyDescent="0.25">
      <c r="B72" s="3"/>
    </row>
    <row r="73" spans="1:13" x14ac:dyDescent="0.25">
      <c r="B73" s="3"/>
    </row>
    <row r="74" spans="1:13" x14ac:dyDescent="0.25">
      <c r="B74" s="3"/>
    </row>
    <row r="75" spans="1:13" x14ac:dyDescent="0.25">
      <c r="B75" s="3"/>
    </row>
    <row r="76" spans="1:13" x14ac:dyDescent="0.25">
      <c r="B76" s="3"/>
    </row>
    <row r="77" spans="1:13" x14ac:dyDescent="0.25">
      <c r="B77" s="3"/>
    </row>
    <row r="78" spans="1:13" x14ac:dyDescent="0.25">
      <c r="B78" s="3"/>
    </row>
    <row r="79" spans="1:13" x14ac:dyDescent="0.25">
      <c r="B79" s="3"/>
    </row>
    <row r="80" spans="1:13" x14ac:dyDescent="0.25">
      <c r="B80" s="3"/>
    </row>
    <row r="81" spans="2:2" x14ac:dyDescent="0.25">
      <c r="B81" s="3"/>
    </row>
    <row r="82" spans="2:2" x14ac:dyDescent="0.25">
      <c r="B82" s="3"/>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3"/>
    </row>
    <row r="95" spans="2:2" x14ac:dyDescent="0.25">
      <c r="B95" s="3"/>
    </row>
    <row r="96" spans="2:2"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sheetData>
  <mergeCells count="11">
    <mergeCell ref="F3:F4"/>
    <mergeCell ref="A2:A4"/>
    <mergeCell ref="B2:B4"/>
    <mergeCell ref="C3:C4"/>
    <mergeCell ref="D3:D4"/>
    <mergeCell ref="E3:E4"/>
    <mergeCell ref="G3:G4"/>
    <mergeCell ref="H3:H4"/>
    <mergeCell ref="I3:I4"/>
    <mergeCell ref="J3:J4"/>
    <mergeCell ref="K3: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D1 SUM</vt:lpstr>
      <vt:lpstr>D2 FIN PERF</vt:lpstr>
      <vt:lpstr>D3 CAPEX</vt:lpstr>
      <vt:lpstr>D4 FIN POS</vt:lpstr>
      <vt:lpstr>D5 CASHFLOW</vt:lpstr>
      <vt:lpstr>SD1</vt:lpstr>
      <vt:lpstr>SD2</vt:lpstr>
      <vt:lpstr>SD3</vt:lpstr>
      <vt:lpstr>SD4</vt:lpstr>
      <vt:lpstr>SD5</vt:lpstr>
      <vt:lpstr>SD6</vt:lpstr>
      <vt:lpstr>SD7a</vt:lpstr>
      <vt:lpstr>SD7b</vt:lpstr>
      <vt:lpstr>SD7c</vt:lpstr>
      <vt:lpstr>SD7d</vt:lpstr>
      <vt:lpstr>SD7e</vt:lpstr>
      <vt:lpstr>SD8</vt:lpstr>
      <vt:lpstr>SD9</vt:lpstr>
      <vt:lpstr>SD10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Flicker Tiso</dc:creator>
  <cp:lastModifiedBy>Flicker Tiso</cp:lastModifiedBy>
  <cp:lastPrinted>2023-07-04T07:33:20Z</cp:lastPrinted>
  <dcterms:created xsi:type="dcterms:W3CDTF">2022-11-22T15:49:00Z</dcterms:created>
  <dcterms:modified xsi:type="dcterms:W3CDTF">2023-07-10T18:56:16Z</dcterms:modified>
</cp:coreProperties>
</file>