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hda.org.za\FS\UserProfile\Flicker\Documents\Flickers Workings\CHDA\LEGISLATED REPORTS\2022-2023\"/>
    </mc:Choice>
  </mc:AlternateContent>
  <xr:revisionPtr revIDLastSave="0" documentId="13_ncr:1_{DADB7E14-8974-4DFE-B836-EBFECA10DEB3}" xr6:coauthVersionLast="46" xr6:coauthVersionMax="47" xr10:uidLastSave="{00000000-0000-0000-0000-000000000000}"/>
  <bookViews>
    <workbookView xWindow="-120" yWindow="-120" windowWidth="20730" windowHeight="11160" tabRatio="980" xr2:uid="{00000000-000D-0000-FFFF-FFFF00000000}"/>
  </bookViews>
  <sheets>
    <sheet name="S1A - Audited Perform 2021-22" sheetId="10" r:id="rId1"/>
    <sheet name="S1A - Audited Ass and Liab" sheetId="24" r:id="rId2"/>
    <sheet name="S1A - Major Creditors" sheetId="17" r:id="rId3"/>
    <sheet name="S1A - Trading Serv Sur-Deficit" sheetId="26" r:id="rId4"/>
    <sheet name="S1 - Fin Perf Rev" sheetId="9" r:id="rId5"/>
    <sheet name="S1 - Trading Serv Op Sur Def" sheetId="32" r:id="rId6"/>
    <sheet name="S1 - Expenditure" sheetId="19" r:id="rId7"/>
    <sheet name="S1 - Capex" sheetId="36" r:id="rId8"/>
    <sheet name="S1 -Assets and Liability" sheetId="20" r:id="rId9"/>
    <sheet name="S1 Major Creditors Mid-Yr" sheetId="31" r:id="rId10"/>
    <sheet name="S2 - AG Report" sheetId="11" r:id="rId11"/>
    <sheet name="S2 - Misconduct" sheetId="16" r:id="rId12"/>
    <sheet name="S2 - Progress UIF" sheetId="12" r:id="rId13"/>
    <sheet name="S2 - Mid-Year UIF" sheetId="33" r:id="rId14"/>
    <sheet name="S2 - Internal Audit Action Plan" sheetId="25" r:id="rId15"/>
    <sheet name="S2 - QAR" sheetId="34" r:id="rId16"/>
    <sheet name="S2 - Risk Mgt Checklist" sheetId="35" r:id="rId17"/>
    <sheet name="S3 - Internship" sheetId="30" r:id="rId18"/>
    <sheet name="S3 - Minimum Competency" sheetId="28" r:id="rId19"/>
    <sheet name="S4 - SDBIP High level" sheetId="13" r:id="rId20"/>
    <sheet name="S4 - Service Delivery Audited" sheetId="2" r:id="rId21"/>
    <sheet name="S4 - Service Delivery Half Yea " sheetId="8" r:id="rId22"/>
    <sheet name="S4 - Summary Con Grants" sheetId="7" r:id="rId23"/>
    <sheet name="S4 - Conditional Grants" sheetId="2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Head6">'[1]Template names'!$B$12</definedName>
    <definedName name="_xlnm.Print_Area" localSheetId="0">'S1A - Audited Perform 2021-22'!$A$3:$L$37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5" i="25" l="1"/>
  <c r="S54" i="25"/>
  <c r="M50" i="25"/>
  <c r="K50" i="25"/>
  <c r="K49" i="25"/>
  <c r="K51" i="25" s="1"/>
  <c r="K48" i="25"/>
  <c r="K47" i="25"/>
  <c r="K46" i="25"/>
  <c r="K42" i="25"/>
  <c r="M39" i="25"/>
  <c r="J53" i="25" s="1"/>
  <c r="K38" i="25"/>
  <c r="H36" i="25"/>
  <c r="G36" i="25"/>
  <c r="H10" i="11" l="1"/>
  <c r="H11" i="11" s="1"/>
  <c r="H13" i="11" s="1"/>
  <c r="H14" i="11" s="1"/>
  <c r="H7" i="13"/>
  <c r="H6" i="13"/>
  <c r="E7" i="13"/>
  <c r="E6" i="13"/>
  <c r="H12" i="11" l="1"/>
  <c r="H11" i="13" l="1"/>
  <c r="H10" i="13"/>
  <c r="E11" i="13"/>
  <c r="E10" i="13"/>
  <c r="H15" i="13" l="1"/>
  <c r="H14" i="13"/>
  <c r="E15" i="13"/>
  <c r="E14" i="13"/>
  <c r="D14" i="13"/>
  <c r="C14" i="13"/>
  <c r="B24" i="13" l="1"/>
  <c r="H23" i="13"/>
  <c r="H22" i="13"/>
  <c r="H19" i="13"/>
  <c r="H18" i="13"/>
  <c r="E19" i="13"/>
  <c r="E18" i="13"/>
  <c r="D18" i="13"/>
  <c r="C18" i="13"/>
  <c r="F23" i="13" l="1"/>
  <c r="F22" i="13"/>
  <c r="E23" i="13"/>
  <c r="E22" i="13"/>
  <c r="D23" i="13"/>
  <c r="D22" i="13"/>
  <c r="C23" i="13"/>
  <c r="C22" i="13"/>
  <c r="E24" i="13" l="1"/>
  <c r="E20" i="13"/>
  <c r="E16" i="13"/>
  <c r="E12" i="13"/>
  <c r="E8" i="13"/>
  <c r="D24" i="13"/>
  <c r="D20" i="13"/>
  <c r="D16" i="13"/>
  <c r="D12" i="13"/>
  <c r="D8" i="13"/>
  <c r="C24" i="13"/>
  <c r="C20" i="13"/>
  <c r="C16" i="13"/>
  <c r="C12" i="13"/>
  <c r="C8" i="13"/>
  <c r="C14" i="20"/>
  <c r="C13" i="20"/>
  <c r="C12" i="20"/>
  <c r="C15" i="20"/>
  <c r="C8" i="20"/>
  <c r="C7" i="20"/>
  <c r="C6" i="20"/>
  <c r="B4" i="36" l="1"/>
  <c r="B7" i="36"/>
  <c r="C7" i="36"/>
  <c r="E8" i="36"/>
  <c r="F8" i="36"/>
  <c r="D9" i="36"/>
  <c r="E9" i="36" s="1"/>
  <c r="F9" i="36" s="1"/>
  <c r="F10" i="36"/>
  <c r="B11" i="36"/>
  <c r="C11" i="36"/>
  <c r="D11" i="36"/>
  <c r="E11" i="36"/>
  <c r="F11" i="36"/>
  <c r="F12" i="36"/>
  <c r="F13" i="36"/>
  <c r="F14" i="36"/>
  <c r="F15" i="36"/>
  <c r="F16" i="36"/>
  <c r="B17" i="36"/>
  <c r="F17" i="36"/>
  <c r="F18" i="36"/>
  <c r="F19" i="36"/>
  <c r="F20" i="36"/>
  <c r="B21" i="36"/>
  <c r="F21" i="36" s="1"/>
  <c r="F22" i="36"/>
  <c r="F23" i="36"/>
  <c r="F24" i="36"/>
  <c r="F25" i="36"/>
  <c r="F26" i="36"/>
  <c r="B27" i="36"/>
  <c r="C27" i="36"/>
  <c r="C38" i="36" s="1"/>
  <c r="F29" i="36"/>
  <c r="F30" i="36"/>
  <c r="F31" i="36"/>
  <c r="F32" i="36"/>
  <c r="F33" i="36"/>
  <c r="B34" i="36"/>
  <c r="F34" i="36" s="1"/>
  <c r="C34" i="36"/>
  <c r="D34" i="36"/>
  <c r="E34" i="36"/>
  <c r="F35" i="36"/>
  <c r="F36" i="36"/>
  <c r="F37" i="36"/>
  <c r="B38" i="36"/>
  <c r="E7" i="36" l="1"/>
  <c r="D7" i="36"/>
  <c r="D27" i="36" s="1"/>
  <c r="D38" i="36" s="1"/>
  <c r="F7" i="36" l="1"/>
  <c r="E27" i="36"/>
  <c r="E38" i="36" s="1"/>
  <c r="F16" i="19" l="1"/>
  <c r="C16" i="19"/>
  <c r="E16" i="19" s="1"/>
  <c r="B16" i="19"/>
  <c r="E15" i="19"/>
  <c r="D15" i="19"/>
  <c r="E14" i="19"/>
  <c r="D14" i="19"/>
  <c r="E13" i="19"/>
  <c r="D13" i="19"/>
  <c r="E12" i="19"/>
  <c r="D12" i="19"/>
  <c r="E11" i="19"/>
  <c r="D11" i="19"/>
  <c r="E10" i="19"/>
  <c r="D10" i="19"/>
  <c r="E9" i="19"/>
  <c r="D9" i="19"/>
  <c r="E8" i="19"/>
  <c r="D8" i="19"/>
  <c r="E7" i="19"/>
  <c r="D7" i="19"/>
  <c r="E6" i="19"/>
  <c r="D6" i="19"/>
  <c r="E5" i="19"/>
  <c r="D5" i="19"/>
  <c r="D16" i="19" s="1"/>
  <c r="H4" i="19"/>
  <c r="E7" i="12" l="1"/>
  <c r="F7" i="33"/>
  <c r="F6" i="33"/>
  <c r="E14" i="24"/>
  <c r="J21" i="10"/>
  <c r="D21" i="10"/>
  <c r="H21" i="10"/>
  <c r="D26" i="10"/>
  <c r="C17" i="20" l="1"/>
  <c r="B17" i="20"/>
  <c r="B10" i="20"/>
  <c r="C10" i="20"/>
  <c r="E4" i="20"/>
  <c r="D15" i="24" l="1"/>
  <c r="F14" i="17"/>
  <c r="B9" i="17"/>
  <c r="B8" i="17"/>
  <c r="F13" i="17"/>
  <c r="F12" i="17"/>
  <c r="F11" i="17"/>
  <c r="F10" i="17"/>
  <c r="F9" i="17"/>
  <c r="F8" i="17"/>
  <c r="F7" i="17"/>
  <c r="F6" i="17"/>
  <c r="F5" i="17"/>
  <c r="H14" i="17"/>
  <c r="H13" i="17"/>
  <c r="H12" i="17"/>
  <c r="H11" i="17"/>
  <c r="H10" i="17"/>
  <c r="H9" i="17"/>
  <c r="H8" i="17"/>
  <c r="H7" i="17"/>
  <c r="H6" i="17"/>
  <c r="H5" i="17"/>
  <c r="I6" i="17"/>
  <c r="I7" i="17"/>
  <c r="I8" i="17"/>
  <c r="I9" i="17"/>
  <c r="I10" i="17"/>
  <c r="I11" i="17"/>
  <c r="I12" i="17"/>
  <c r="I13" i="17"/>
  <c r="I14" i="17"/>
  <c r="I5" i="17"/>
  <c r="D6" i="17"/>
  <c r="D7" i="17"/>
  <c r="D5" i="17"/>
  <c r="A6" i="17"/>
  <c r="A7" i="17"/>
  <c r="A5" i="17"/>
  <c r="D6" i="26"/>
  <c r="C6" i="26"/>
  <c r="F6" i="26" l="1"/>
  <c r="G6" i="26" s="1"/>
  <c r="B6" i="32"/>
  <c r="I4" i="26"/>
  <c r="I4" i="9"/>
  <c r="I7" i="9"/>
  <c r="I8" i="9"/>
  <c r="I9" i="9"/>
  <c r="I6" i="9"/>
  <c r="F5" i="9"/>
  <c r="E6" i="32"/>
  <c r="E7" i="32"/>
  <c r="I6" i="31"/>
  <c r="I5" i="31"/>
  <c r="H14" i="31"/>
  <c r="H13" i="31"/>
  <c r="H12" i="31"/>
  <c r="H11" i="31"/>
  <c r="H10" i="31"/>
  <c r="H9" i="31"/>
  <c r="H8" i="31"/>
  <c r="H7" i="31"/>
  <c r="H6" i="31"/>
  <c r="H5" i="31"/>
  <c r="F14" i="31"/>
  <c r="J14" i="17" s="1"/>
  <c r="F13" i="31"/>
  <c r="J13" i="17" s="1"/>
  <c r="F12" i="31"/>
  <c r="J12" i="17" s="1"/>
  <c r="F11" i="31"/>
  <c r="J11" i="17" s="1"/>
  <c r="F10" i="31"/>
  <c r="J10" i="17" s="1"/>
  <c r="F9" i="31"/>
  <c r="J9" i="17" s="1"/>
  <c r="F8" i="31"/>
  <c r="J8" i="17" s="1"/>
  <c r="F7" i="31"/>
  <c r="J7" i="17" s="1"/>
  <c r="F6" i="31"/>
  <c r="J6" i="17" s="1"/>
  <c r="F5" i="31"/>
  <c r="J5" i="17" s="1"/>
  <c r="E28" i="35"/>
  <c r="E27" i="35"/>
  <c r="E19" i="35"/>
  <c r="E30" i="35"/>
  <c r="E14" i="35"/>
  <c r="E13" i="35"/>
  <c r="E8" i="35"/>
  <c r="E16" i="28"/>
  <c r="E9" i="30"/>
  <c r="E10" i="30" s="1"/>
  <c r="E11" i="30" s="1"/>
  <c r="E12" i="30" s="1"/>
  <c r="D9" i="30"/>
  <c r="D10" i="30" s="1"/>
  <c r="D11" i="30" s="1"/>
  <c r="D12" i="30" s="1"/>
  <c r="F8" i="30"/>
  <c r="F9" i="30" s="1"/>
  <c r="F10" i="30" s="1"/>
  <c r="F11" i="30" s="1"/>
  <c r="F12" i="30" s="1"/>
  <c r="E8" i="32"/>
  <c r="E9" i="32"/>
  <c r="E10" i="32"/>
  <c r="E11" i="32"/>
  <c r="D12" i="32"/>
  <c r="C12" i="32"/>
  <c r="B12" i="32"/>
  <c r="D15" i="31"/>
  <c r="C15" i="31"/>
  <c r="B15" i="31"/>
  <c r="F15" i="7"/>
  <c r="F12" i="26"/>
  <c r="E12" i="26"/>
  <c r="G5" i="26"/>
  <c r="D12" i="26"/>
  <c r="C12" i="26"/>
  <c r="B12" i="26"/>
  <c r="L36" i="10"/>
  <c r="K36" i="10"/>
  <c r="J36" i="10"/>
  <c r="L34" i="10"/>
  <c r="K34" i="10"/>
  <c r="J34" i="10"/>
  <c r="L33" i="10"/>
  <c r="J33" i="10"/>
  <c r="J15" i="31" l="1"/>
  <c r="H15" i="31"/>
  <c r="F15" i="31"/>
  <c r="G12" i="26"/>
  <c r="K33" i="10"/>
  <c r="E12" i="32"/>
  <c r="E13" i="24"/>
  <c r="E15" i="24"/>
  <c r="E16" i="24"/>
  <c r="E12" i="24"/>
  <c r="E7" i="24"/>
  <c r="E8" i="24"/>
  <c r="E9" i="24"/>
  <c r="E6" i="24"/>
  <c r="E5" i="24"/>
  <c r="D17" i="24"/>
  <c r="D10" i="24"/>
  <c r="C17" i="24"/>
  <c r="C10" i="24"/>
  <c r="B17" i="24"/>
  <c r="E17" i="24" s="1"/>
  <c r="B10" i="24"/>
  <c r="J6" i="10"/>
  <c r="E10" i="24" l="1"/>
  <c r="E19" i="24" s="1"/>
  <c r="C19" i="24"/>
  <c r="B19" i="24"/>
  <c r="D19" i="24"/>
  <c r="C8" i="10"/>
  <c r="J13" i="10" l="1"/>
  <c r="L13" i="10"/>
  <c r="K13" i="10" l="1"/>
  <c r="B15" i="17" l="1"/>
  <c r="H15" i="17" l="1"/>
  <c r="C15" i="17"/>
  <c r="H8" i="10" l="1"/>
  <c r="G8" i="10"/>
  <c r="F8" i="10"/>
  <c r="D8" i="10"/>
  <c r="I14" i="21"/>
  <c r="H14" i="21"/>
  <c r="I13" i="21"/>
  <c r="H13" i="21"/>
  <c r="I12" i="21"/>
  <c r="H12" i="21"/>
  <c r="I11" i="21"/>
  <c r="H11" i="21"/>
  <c r="H7" i="21"/>
  <c r="I7" i="21"/>
  <c r="H8" i="21"/>
  <c r="I8" i="21"/>
  <c r="H9" i="21"/>
  <c r="I9" i="21"/>
  <c r="I6" i="21"/>
  <c r="H6" i="21"/>
  <c r="G15" i="21"/>
  <c r="F15" i="21"/>
  <c r="E15" i="21"/>
  <c r="E11" i="9"/>
  <c r="E10" i="9"/>
  <c r="E9" i="9"/>
  <c r="E8" i="9"/>
  <c r="E7" i="9"/>
  <c r="E6" i="9"/>
  <c r="D12" i="9"/>
  <c r="F11" i="9"/>
  <c r="F10" i="9"/>
  <c r="F9" i="9"/>
  <c r="F8" i="9"/>
  <c r="F7" i="9"/>
  <c r="F6" i="9"/>
  <c r="O14" i="7"/>
  <c r="P14" i="7" s="1"/>
  <c r="O13" i="7"/>
  <c r="P13" i="7" s="1"/>
  <c r="O12" i="7"/>
  <c r="P12" i="7" s="1"/>
  <c r="O11" i="7"/>
  <c r="P11" i="7" s="1"/>
  <c r="O9" i="7"/>
  <c r="P9" i="7" s="1"/>
  <c r="O8" i="7"/>
  <c r="P8" i="7" s="1"/>
  <c r="O7" i="7"/>
  <c r="P7" i="7" s="1"/>
  <c r="O6" i="7"/>
  <c r="N15" i="7"/>
  <c r="M15" i="7"/>
  <c r="K14" i="7"/>
  <c r="J14" i="7"/>
  <c r="J13" i="7"/>
  <c r="J12" i="7"/>
  <c r="J11" i="7"/>
  <c r="J9" i="7"/>
  <c r="J8" i="7"/>
  <c r="J7" i="7"/>
  <c r="J6" i="7"/>
  <c r="K13" i="7"/>
  <c r="K12" i="7"/>
  <c r="K9" i="7"/>
  <c r="K8" i="7"/>
  <c r="K7" i="7"/>
  <c r="K11" i="7"/>
  <c r="K6" i="7"/>
  <c r="F24" i="13"/>
  <c r="H24" i="13"/>
  <c r="H20" i="13" l="1"/>
  <c r="B19" i="20"/>
  <c r="C19" i="20"/>
  <c r="H15" i="21"/>
  <c r="P6" i="7"/>
  <c r="P15" i="7" s="1"/>
  <c r="I15" i="21"/>
  <c r="O15" i="7"/>
  <c r="J15" i="17"/>
  <c r="F15" i="17"/>
  <c r="D15" i="17"/>
  <c r="L14" i="10" l="1"/>
  <c r="K14" i="10"/>
  <c r="J14" i="10"/>
  <c r="L12" i="10"/>
  <c r="K12" i="10"/>
  <c r="J12" i="10"/>
  <c r="F15" i="10" l="1"/>
  <c r="F18" i="10" s="1"/>
  <c r="G15" i="10"/>
  <c r="G18" i="10" s="1"/>
  <c r="H15" i="10"/>
  <c r="C15" i="10"/>
  <c r="C18" i="10" s="1"/>
  <c r="D15" i="10"/>
  <c r="L8" i="10"/>
  <c r="H18" i="10" l="1"/>
  <c r="L15" i="10"/>
  <c r="K15" i="10"/>
  <c r="D18" i="10"/>
  <c r="J15" i="10"/>
  <c r="H12" i="13"/>
  <c r="H16" i="13"/>
  <c r="H8" i="13"/>
  <c r="J8" i="10"/>
  <c r="K8" i="10"/>
  <c r="L28" i="10"/>
  <c r="K28" i="10"/>
  <c r="J28" i="10"/>
  <c r="L27" i="10"/>
  <c r="K27" i="10"/>
  <c r="J27" i="10"/>
  <c r="H26" i="10"/>
  <c r="J26" i="10" l="1"/>
  <c r="L26" i="10"/>
  <c r="K26" i="10"/>
  <c r="L7" i="10" l="1"/>
  <c r="L23" i="10" l="1"/>
  <c r="L22" i="10"/>
  <c r="J22" i="10"/>
  <c r="K23" i="10"/>
  <c r="J23" i="10"/>
  <c r="L17" i="10" l="1"/>
  <c r="K17" i="10"/>
  <c r="J17" i="10"/>
  <c r="L11" i="10"/>
  <c r="K11" i="10"/>
  <c r="J11" i="10"/>
  <c r="L6" i="10"/>
  <c r="K7" i="10"/>
  <c r="K6" i="10"/>
  <c r="J7" i="10"/>
  <c r="G12" i="9"/>
  <c r="C12" i="9"/>
  <c r="F12" i="9" s="1"/>
  <c r="K18" i="10" l="1"/>
  <c r="L18" i="10"/>
  <c r="J18" i="10"/>
  <c r="L21" i="10"/>
  <c r="K21" i="10"/>
  <c r="K22" i="10"/>
  <c r="E12" i="9"/>
  <c r="E15" i="7"/>
  <c r="G15" i="7"/>
  <c r="H15" i="7"/>
  <c r="I15" i="7"/>
  <c r="J15" i="7" l="1"/>
  <c r="K15" i="7"/>
</calcChain>
</file>

<file path=xl/sharedStrings.xml><?xml version="1.0" encoding="utf-8"?>
<sst xmlns="http://schemas.openxmlformats.org/spreadsheetml/2006/main" count="1273" uniqueCount="806">
  <si>
    <t>Original Budget</t>
  </si>
  <si>
    <t>Revised Budget</t>
  </si>
  <si>
    <t>Progress</t>
  </si>
  <si>
    <t>√</t>
  </si>
  <si>
    <t>IDP Objective</t>
  </si>
  <si>
    <t>Project</t>
  </si>
  <si>
    <t>Baseline/Status Quo</t>
  </si>
  <si>
    <t>To improve basic living conditions and health and well-being of society.</t>
  </si>
  <si>
    <t>Department: Water and Sanitation</t>
  </si>
  <si>
    <t>Total</t>
  </si>
  <si>
    <t>No H/H Benefiting</t>
  </si>
  <si>
    <t>Description</t>
  </si>
  <si>
    <t>No. of Projects</t>
  </si>
  <si>
    <t>YTD % to Budget</t>
  </si>
  <si>
    <t>Municipal Infrastructure Grant</t>
  </si>
  <si>
    <t xml:space="preserve">  - Expenditure</t>
  </si>
  <si>
    <t>Cash Flow Management</t>
  </si>
  <si>
    <t xml:space="preserve">  - Nett Increase/(Decrease) Cash held</t>
  </si>
  <si>
    <t>Cash Flow Movement</t>
  </si>
  <si>
    <t>Department (SBU)</t>
  </si>
  <si>
    <t>Audit Finding</t>
  </si>
  <si>
    <t>Reason for repetition and Current Progress</t>
  </si>
  <si>
    <t>Corporate Services</t>
  </si>
  <si>
    <t>Fruitless Expenditure</t>
  </si>
  <si>
    <t>Nature of Misconduct</t>
  </si>
  <si>
    <t>Audited Results</t>
  </si>
  <si>
    <t xml:space="preserve">  - Cash equivalents - at year end</t>
  </si>
  <si>
    <t>Assets and liabilities</t>
  </si>
  <si>
    <t xml:space="preserve">  - Cash equivalents - Opening Balance</t>
  </si>
  <si>
    <t xml:space="preserve"> - Total Current Asssets</t>
  </si>
  <si>
    <t xml:space="preserve"> - Total Current Liabilities</t>
  </si>
  <si>
    <t>Restated Results</t>
  </si>
  <si>
    <t xml:space="preserve"> - Nett Working Assets</t>
  </si>
  <si>
    <t>Creditors Payment Rate</t>
  </si>
  <si>
    <t>75 days</t>
  </si>
  <si>
    <t>60 days</t>
  </si>
  <si>
    <t>Working Assets Movement</t>
  </si>
  <si>
    <t>Number of Officials</t>
  </si>
  <si>
    <t>Description &amp; Year</t>
  </si>
  <si>
    <t>Total Annual Target</t>
  </si>
  <si>
    <t xml:space="preserve"> - SDBIP Target Set</t>
  </si>
  <si>
    <t xml:space="preserve">   - % Achieved</t>
  </si>
  <si>
    <t xml:space="preserve"> - Target Acieved</t>
  </si>
  <si>
    <t xml:space="preserve"> - % Target Acieved</t>
  </si>
  <si>
    <t>Performance Indicator</t>
  </si>
  <si>
    <t>Audited Outcome</t>
  </si>
  <si>
    <t>Adjusted Budget</t>
  </si>
  <si>
    <t>Property rates</t>
  </si>
  <si>
    <t>Service charges - electricity revenue</t>
  </si>
  <si>
    <t>Service charges - water revenue</t>
  </si>
  <si>
    <t>Service charges - sanitation revenue</t>
  </si>
  <si>
    <t>Service charges - refuse revenue</t>
  </si>
  <si>
    <t>Employee related costs</t>
  </si>
  <si>
    <t>Bulk purchases</t>
  </si>
  <si>
    <t>Debt impairment</t>
  </si>
  <si>
    <t>Finance charges</t>
  </si>
  <si>
    <t>Contracted services</t>
  </si>
  <si>
    <t>Other expenditure</t>
  </si>
  <si>
    <t>Loss on disposal of PPE</t>
  </si>
  <si>
    <t>Transfers recognised - capital</t>
  </si>
  <si>
    <t>% Performance to  Budget</t>
  </si>
  <si>
    <t xml:space="preserve">  - Borrowing/PPP Funding</t>
  </si>
  <si>
    <t>Operating Performance</t>
  </si>
  <si>
    <t>Capital Performance</t>
  </si>
  <si>
    <t xml:space="preserve">  - Revenue - Grants Funding </t>
  </si>
  <si>
    <t xml:space="preserve">  - Own Generated Funding</t>
  </si>
  <si>
    <t xml:space="preserve">Total Capital Funding </t>
  </si>
  <si>
    <t>Capital Budget Funding Varience</t>
  </si>
  <si>
    <t xml:space="preserve">  - Revenue - Exc Capital Transfers</t>
  </si>
  <si>
    <t xml:space="preserve">  - Surplus(Deficit) - Excl Capital Transfer</t>
  </si>
  <si>
    <t xml:space="preserve">  - Capital Expenditure</t>
  </si>
  <si>
    <r>
      <t>Debtors collection Rate</t>
    </r>
    <r>
      <rPr>
        <b/>
        <sz val="8"/>
        <color theme="1"/>
        <rFont val="Arial"/>
        <family val="2"/>
      </rPr>
      <t>: Current Year</t>
    </r>
  </si>
  <si>
    <t>2016/17</t>
  </si>
  <si>
    <t>Time Frame to correct</t>
  </si>
  <si>
    <t>External/ Internal Support - Name if Any</t>
  </si>
  <si>
    <t>Irregular Expenditure</t>
  </si>
  <si>
    <t>Unauthorised Expenditure</t>
  </si>
  <si>
    <t>Balance</t>
  </si>
  <si>
    <t>Description - R'000</t>
  </si>
  <si>
    <t>R'000</t>
  </si>
  <si>
    <t>Names of External Investigators</t>
  </si>
  <si>
    <t>Number of Investigations commissioned</t>
  </si>
  <si>
    <t>Number of External Investigators</t>
  </si>
  <si>
    <t>Number of Investigations Concluded</t>
  </si>
  <si>
    <t>Number of misconduct reported</t>
  </si>
  <si>
    <t>Nature of Expenditure</t>
  </si>
  <si>
    <t>Opening Balance</t>
  </si>
  <si>
    <t>Operating Grants:</t>
  </si>
  <si>
    <t>Infrastructure Skills Development Grant</t>
  </si>
  <si>
    <t>Local Governemnt Financial Management Grant</t>
  </si>
  <si>
    <t>Infrastructure/Capital Grants:</t>
  </si>
  <si>
    <t>% Spent to Orig Budg</t>
  </si>
  <si>
    <t>% Spent to Adj Budg</t>
  </si>
  <si>
    <t>R Thousand</t>
  </si>
  <si>
    <t>Regional Bulk Infrastructure Grant</t>
  </si>
  <si>
    <t>Rollover Application</t>
  </si>
  <si>
    <t>Rejected Amount</t>
  </si>
  <si>
    <t>Service charges - other</t>
  </si>
  <si>
    <t>Rental of facilities and equipment</t>
  </si>
  <si>
    <t>R Thousands</t>
  </si>
  <si>
    <t xml:space="preserve">Original Budt   </t>
  </si>
  <si>
    <t>Year to Date Expenditure</t>
  </si>
  <si>
    <t>Varience</t>
  </si>
  <si>
    <t>Depreciation &amp; asset impairment</t>
  </si>
  <si>
    <t>Other materials</t>
  </si>
  <si>
    <t>Funded by:</t>
  </si>
  <si>
    <t>National Government</t>
  </si>
  <si>
    <t>Provincial Government</t>
  </si>
  <si>
    <t>District Municipality</t>
  </si>
  <si>
    <t>Other transfers and grants</t>
  </si>
  <si>
    <t>Public contributions &amp; donations</t>
  </si>
  <si>
    <t>Borrowing</t>
  </si>
  <si>
    <t>Internally generated funds</t>
  </si>
  <si>
    <t>Executive and council</t>
  </si>
  <si>
    <t>Finance and administration</t>
  </si>
  <si>
    <t>Internal audit</t>
  </si>
  <si>
    <t>Community and social services</t>
  </si>
  <si>
    <t>Sport and recreation</t>
  </si>
  <si>
    <t>Public safety</t>
  </si>
  <si>
    <t>Housing</t>
  </si>
  <si>
    <t>Health</t>
  </si>
  <si>
    <t>Planning and development</t>
  </si>
  <si>
    <t>Road transport</t>
  </si>
  <si>
    <t>Environmental protection</t>
  </si>
  <si>
    <t>Energy sources</t>
  </si>
  <si>
    <t>Water management</t>
  </si>
  <si>
    <t>Waste water management</t>
  </si>
  <si>
    <t>Waste management</t>
  </si>
  <si>
    <t>Total Capital Funding</t>
  </si>
  <si>
    <t>Current Assets</t>
  </si>
  <si>
    <t>Debtors from Exchange Transactions</t>
  </si>
  <si>
    <t>Debtors from non-rxchange transaction</t>
  </si>
  <si>
    <t>Cash</t>
  </si>
  <si>
    <t>Vat Receivable</t>
  </si>
  <si>
    <t>Total Current Debtors</t>
  </si>
  <si>
    <t>Current Creditors</t>
  </si>
  <si>
    <t>Pyables from Exchange Transaction</t>
  </si>
  <si>
    <t>Payables from no-exchange transactions</t>
  </si>
  <si>
    <t>Conditional Grants payable</t>
  </si>
  <si>
    <t>Vata Payable</t>
  </si>
  <si>
    <t>Current portion of Long term long</t>
  </si>
  <si>
    <t>Total Creditors</t>
  </si>
  <si>
    <t>Year to Date</t>
  </si>
  <si>
    <t>Nett Working Assets</t>
  </si>
  <si>
    <t xml:space="preserve"> DoRA Allocation</t>
  </si>
  <si>
    <t>DoRA Allocation</t>
  </si>
  <si>
    <t>Transferred to Municipality</t>
  </si>
  <si>
    <t>Year to Date Exp</t>
  </si>
  <si>
    <t>% Spent to DoRA</t>
  </si>
  <si>
    <t>% Spent to Transferred</t>
  </si>
  <si>
    <t xml:space="preserve">                                     : Current + Arrear</t>
  </si>
  <si>
    <t>AG figures were provided as from December 2017.</t>
  </si>
  <si>
    <t xml:space="preserve">  - Public Contribution and Donations</t>
  </si>
  <si>
    <t>(Reducing)/Increasing</t>
  </si>
  <si>
    <t>Debtors from non-Exchange transaction</t>
  </si>
  <si>
    <t>Cash in Bank and short term investment</t>
  </si>
  <si>
    <t>Vat Payable</t>
  </si>
  <si>
    <r>
      <t>Top 10 Institutions(</t>
    </r>
    <r>
      <rPr>
        <b/>
        <sz val="8"/>
        <color rgb="FFC00000"/>
        <rFont val="Arial"/>
        <family val="2"/>
      </rPr>
      <t>Creditors</t>
    </r>
    <r>
      <rPr>
        <b/>
        <sz val="8"/>
        <color theme="1"/>
        <rFont val="Arial"/>
        <family val="2"/>
      </rPr>
      <t xml:space="preserve">) </t>
    </r>
  </si>
  <si>
    <t>Over 30 Days Owing for Year Ending</t>
  </si>
  <si>
    <t>No</t>
  </si>
  <si>
    <t>Top 10 key audit findings from IA reports</t>
  </si>
  <si>
    <t>Status on the implementation of the Action Plan</t>
  </si>
  <si>
    <t>Action taken by the CAE &amp; AO on non implementation of the action plan</t>
  </si>
  <si>
    <t>Audit outcomes</t>
  </si>
  <si>
    <t>Service delivery</t>
  </si>
  <si>
    <t>Cash Flow</t>
  </si>
  <si>
    <t>Compliance</t>
  </si>
  <si>
    <t>non</t>
  </si>
  <si>
    <t>Yes</t>
  </si>
  <si>
    <t>minor</t>
  </si>
  <si>
    <t>significant</t>
  </si>
  <si>
    <t>caterstrophic</t>
  </si>
  <si>
    <t>2017/18</t>
  </si>
  <si>
    <t>2018/19</t>
  </si>
  <si>
    <t>Period to Conclude remaining investigations</t>
  </si>
  <si>
    <t xml:space="preserve">Provide reasons for investigations not concluded </t>
  </si>
  <si>
    <t>Number of investigations not concluded</t>
  </si>
  <si>
    <r>
      <t xml:space="preserve"> - Debtors Collection Rate:</t>
    </r>
    <r>
      <rPr>
        <sz val="8"/>
        <color theme="1"/>
        <rFont val="Arial"/>
        <family val="2"/>
      </rPr>
      <t xml:space="preserve"> Current + Arrear Debtors</t>
    </r>
  </si>
  <si>
    <t xml:space="preserve"> - Cash/Cost Coverage Ratio</t>
  </si>
  <si>
    <t xml:space="preserve"> - Creditors Payment Rate</t>
  </si>
  <si>
    <t xml:space="preserve"> - Current Assets Ratio</t>
  </si>
  <si>
    <t>Electricity Services</t>
  </si>
  <si>
    <t>Surplus / (Deficit) on Trading Services</t>
  </si>
  <si>
    <t>Water Services</t>
  </si>
  <si>
    <t>Waste Management</t>
  </si>
  <si>
    <t>Waste Water Management</t>
  </si>
  <si>
    <t>KPA - Basic Service Delivery</t>
  </si>
  <si>
    <t>KPA - Municipal Transformation</t>
  </si>
  <si>
    <t>KPA - Local Economic Development</t>
  </si>
  <si>
    <t>KPA - Fincial Viability</t>
  </si>
  <si>
    <t>KPA - Good Governance</t>
  </si>
  <si>
    <t>Original Annual Target</t>
  </si>
  <si>
    <t>Revised Target</t>
  </si>
  <si>
    <t>Audited Outcomes</t>
  </si>
  <si>
    <t xml:space="preserve"> Original Budget</t>
  </si>
  <si>
    <t xml:space="preserve"> Revised/ Adjusted Budget</t>
  </si>
  <si>
    <t xml:space="preserve"> Actual Outcome</t>
  </si>
  <si>
    <t>DoRA Revised All</t>
  </si>
  <si>
    <t>Amount Applied</t>
  </si>
  <si>
    <t>Amount Approved</t>
  </si>
  <si>
    <t>% Rejected</t>
  </si>
  <si>
    <t>Transfers and grants</t>
  </si>
  <si>
    <t>R thousand</t>
  </si>
  <si>
    <t>YTD Actual</t>
  </si>
  <si>
    <t>% to Original Budget</t>
  </si>
  <si>
    <t>Capital Expenditure - Functional</t>
  </si>
  <si>
    <t>Governance and administration</t>
  </si>
  <si>
    <t>Community and public safety</t>
  </si>
  <si>
    <t>Economic and environmental services</t>
  </si>
  <si>
    <t>Trading services</t>
  </si>
  <si>
    <t>Other</t>
  </si>
  <si>
    <t>Total Capital Expenditure - Functional</t>
  </si>
  <si>
    <t>Chief Financial Officer</t>
  </si>
  <si>
    <t>Other Senior Manager:</t>
  </si>
  <si>
    <t>Infrastructure</t>
  </si>
  <si>
    <t>Corporate</t>
  </si>
  <si>
    <t>Community Services</t>
  </si>
  <si>
    <t>LED/Strategic</t>
  </si>
  <si>
    <t>Any other section 56</t>
  </si>
  <si>
    <t>SCM Manager</t>
  </si>
  <si>
    <t>Current Liabilities</t>
  </si>
  <si>
    <t>Payables from Exchange Transaction</t>
  </si>
  <si>
    <t>Non-Sec 54(A) and 56 Officials:</t>
  </si>
  <si>
    <t>Completed (Y/N)</t>
  </si>
  <si>
    <t>If No - Indicate reason in short</t>
  </si>
  <si>
    <t>Is new date in line with regulated completion date? If NO, provide corrective action</t>
  </si>
  <si>
    <t>Intern Name and Surname</t>
  </si>
  <si>
    <t>ID No</t>
  </si>
  <si>
    <t>End Date</t>
  </si>
  <si>
    <t>Start Date</t>
  </si>
  <si>
    <t>Position Appointed</t>
  </si>
  <si>
    <t xml:space="preserve">Internship Contract </t>
  </si>
  <si>
    <t>Orig Budg vs Half Year Performance ((Incr/(Decline))</t>
  </si>
  <si>
    <t>Endorsed action plan by AC &amp; Mangmt to address root cause</t>
  </si>
  <si>
    <r>
      <t>Government Debt (</t>
    </r>
    <r>
      <rPr>
        <b/>
        <sz val="8"/>
        <color rgb="FFC00000"/>
        <rFont val="Arial"/>
        <family val="2"/>
      </rPr>
      <t>Over 30 Day</t>
    </r>
    <r>
      <rPr>
        <b/>
        <sz val="8"/>
        <color theme="1"/>
        <rFont val="Arial"/>
        <family val="2"/>
      </rPr>
      <t>s)</t>
    </r>
  </si>
  <si>
    <t>Audited 30 June 2020</t>
  </si>
  <si>
    <t>2019/20</t>
  </si>
  <si>
    <t>2020/21</t>
  </si>
  <si>
    <t>Planned Period - Completion (e.g, Sept 2022)</t>
  </si>
  <si>
    <t>2020/21 Audited Outcomes</t>
  </si>
  <si>
    <t>2020/21 Audited</t>
  </si>
  <si>
    <t>Audited 30 June 2021</t>
  </si>
  <si>
    <t>2021/22 Audited Results</t>
  </si>
  <si>
    <t>2021/22 Original Budget</t>
  </si>
  <si>
    <t xml:space="preserve">Quality Assessment Review </t>
  </si>
  <si>
    <t>Municipal Code and Name</t>
  </si>
  <si>
    <t>Internal Assessment - Every 3 Years</t>
  </si>
  <si>
    <t>External Assessment - Every 5 Years</t>
  </si>
  <si>
    <t>No.</t>
  </si>
  <si>
    <t>Code</t>
  </si>
  <si>
    <t>Municipality</t>
  </si>
  <si>
    <t>Last Date Conducted</t>
  </si>
  <si>
    <t>Next Scheduled Date</t>
  </si>
  <si>
    <t>N/A</t>
  </si>
  <si>
    <t xml:space="preserve">RISK MANAGEMENT ACTIVITIES - CHECKLIST </t>
  </si>
  <si>
    <t xml:space="preserve">Purpose </t>
  </si>
  <si>
    <t xml:space="preserve">In order to gain an understanding the status of risk management function /activities  in order to support and improve risk management governance of the municipalities     </t>
  </si>
  <si>
    <t xml:space="preserve"> RISK MANAGEMENT</t>
  </si>
  <si>
    <t>RESPONSE</t>
  </si>
  <si>
    <t>YES</t>
  </si>
  <si>
    <t xml:space="preserve">Does the municipality have the separate risk management function/unit </t>
  </si>
  <si>
    <t>NO</t>
  </si>
  <si>
    <t xml:space="preserve">Has the responsibility for supporting and co-coordinating the Municipality's risk management (including providing support and guidance to the respective role players) been assigned to a specific individual? </t>
  </si>
  <si>
    <t>EASTERN CAPE</t>
  </si>
  <si>
    <t>Does the municipality have a Risk Management Policy, approved by  the Accounting Officer?/ Council</t>
  </si>
  <si>
    <t xml:space="preserve">Is the Risk Management Policy reviewed annually to ensure continued relevance in the context of the municipal's aims and objectives? </t>
  </si>
  <si>
    <t>PARTIAL</t>
  </si>
  <si>
    <t>Has the Risk Management Policy been communicated to all officials of the Municipality?</t>
  </si>
  <si>
    <t>Does the Municipality have a Fraud Prevention Policy, approved by the Accounting Officer?/ Council</t>
  </si>
  <si>
    <t>RKM) Is the Fraud Prevention Policy reviewed annually to ensure continued relevance in the context of the Municipal's aims and objectives?</t>
  </si>
  <si>
    <t>Has the Fraud Prevention Policy been communicated to all officials of the Municipality?</t>
  </si>
  <si>
    <t xml:space="preserve">Does the Municipality have a Risk Management Implementation Plan, approved to cover all risk management activities for the year.
</t>
  </si>
  <si>
    <t>FREE STATE</t>
  </si>
  <si>
    <t xml:space="preserve">Does the Municipality have a Risk Management strategy approved to provides a structured and coherent approach to identifying, assessing and managing risk. </t>
  </si>
  <si>
    <t xml:space="preserve">Does the Risk Management Strategy address the capacity and infrastructure required to implement risk management (people, cost, systems, institutional structures, governance arrangements, etc.)? </t>
  </si>
  <si>
    <t>GAUTENG</t>
  </si>
  <si>
    <t xml:space="preserve">Does the Municipality have developed risk appetite statement in order  to establish the desired level of risk exposure that may lead to a risk appetite statement and  provides a set of qualitative and quantitative approach?
</t>
  </si>
  <si>
    <t xml:space="preserve">Does the Municipality have developed risk tolerance statement in order  to establish and willingness of the municipality to take and manage risks
</t>
  </si>
  <si>
    <t>Have all the key success factors for risk management function been put in place?</t>
  </si>
  <si>
    <t>KWAZULU-NATAL</t>
  </si>
  <si>
    <t xml:space="preserve">Have the key responsibilities for risk management been established and formally communicated to the respective officials? </t>
  </si>
  <si>
    <t>MPUMALANGA</t>
  </si>
  <si>
    <t>Have the key officials received orientation and training to perform their respective risk management related functions?</t>
  </si>
  <si>
    <t>NORTH WEST</t>
  </si>
  <si>
    <t xml:space="preserve">Have the responsibilities for risk management been incorporated in the performance agreements of the relevant officials? </t>
  </si>
  <si>
    <t>NORTHERN CAPE</t>
  </si>
  <si>
    <t xml:space="preserve"> Is the Risk Management Support function appropriately staffed in terms of the number of people
required, as well as their experience and qualifications?</t>
  </si>
  <si>
    <t>Does the Chief Risk Officer (CRO) or equivalent person have unfettered access to management,
management platforms (such as meetings, planning sessions and committees), and documents?</t>
  </si>
  <si>
    <t>Has the responsibilities of the Risk Management Unit (or equivalent) been established, documented and communicated throughout the Municipality?</t>
  </si>
  <si>
    <t xml:space="preserve"> Has a strategic risk assessment been performed?</t>
  </si>
  <si>
    <t>Has a process been undertaken to assess the risks in each of the business functions (operational risks)?</t>
  </si>
  <si>
    <t xml:space="preserve">Are progress on the migration/action plans as identified in  the risk registers monitored through the year   </t>
  </si>
  <si>
    <t>Have all the business units/ directorate taken ownership of their (sub) risk registers?</t>
  </si>
  <si>
    <t>521: (RKM) Does the Accounting Officer demonstrate his/her accountability for risk management in the Municipality, both in appearance and fact?</t>
  </si>
  <si>
    <t>522: (RKM) Have the main Departmental risks been isolated, prioritised and communicated to the respective risk owners for monitoring and management?</t>
  </si>
  <si>
    <t>Have action plans been developed to address the key risks?</t>
  </si>
  <si>
    <t>Does risk management feature as a standing item on the management agenda of all business units?</t>
  </si>
  <si>
    <t xml:space="preserve"> Is there a mechanism in place to communicate any changes to the business unit risk registers to the risk management function /unit </t>
  </si>
  <si>
    <t xml:space="preserve"> (RKM) Has the Municipality established a Risk Management Committee?</t>
  </si>
  <si>
    <t>Is the functioning of the Risk Management Committee regulated by a terms of reference approved by the Accounting Officer?</t>
  </si>
  <si>
    <t xml:space="preserve">Does the risk management committee report to the Accounting officer and audit committee  in regard to status of Risk Management </t>
  </si>
  <si>
    <t xml:space="preserve">Table 1: SUMMARY 2021/22 - Audited Financial Performance </t>
  </si>
  <si>
    <t>2021/22 Audited AFS</t>
  </si>
  <si>
    <t>Source: Aduited Financial Statements - 2021/22</t>
  </si>
  <si>
    <t>Audited - Assets and Liabilities Management - 30 June 2022</t>
  </si>
  <si>
    <t>Adjsuted Budget  2021/22</t>
  </si>
  <si>
    <t>2021/22 Audited</t>
  </si>
  <si>
    <t>Government Debt and Major Creditors - Outstanding as at 30 June 2022</t>
  </si>
  <si>
    <t>Audited 30 June 2022</t>
  </si>
  <si>
    <t>Financial Performance Trading Services Operating Surplus/(Deficit) 30 June 2022</t>
  </si>
  <si>
    <t>2021/22 Adjusted Budget</t>
  </si>
  <si>
    <t>30 Jun 2022 Sect 71 Prelimenary Outcome</t>
  </si>
  <si>
    <t>2021/22 Audited Outcome</t>
  </si>
  <si>
    <t>2020/21 to 2022/23 Audited Improvement (Decline)</t>
  </si>
  <si>
    <t>2022/23 Original Budget</t>
  </si>
  <si>
    <t>Revenue Management - Services - 31 December 2022</t>
  </si>
  <si>
    <t xml:space="preserve">2022/23 Financial Year      </t>
  </si>
  <si>
    <t>30 June 2023 Projection</t>
  </si>
  <si>
    <t>Expenditure Management - as at 31 December 2022</t>
  </si>
  <si>
    <t>Financial Performance Trading Services Operating Surplus/(Deficit) 31 December 2022</t>
  </si>
  <si>
    <t xml:space="preserve">31 December 2022 Sect 71 </t>
  </si>
  <si>
    <t>Capital Budget Performance - 31 December 2022</t>
  </si>
  <si>
    <t>Q1 Sept 2022 Actual</t>
  </si>
  <si>
    <t>Q2 2022 Actual</t>
  </si>
  <si>
    <t>2022/23 Budget Year</t>
  </si>
  <si>
    <t>Assets and Liabilities Mangment - 31 December 2022</t>
  </si>
  <si>
    <t>2022/23 Mid Year</t>
  </si>
  <si>
    <t>Original Budget  2022/23</t>
  </si>
  <si>
    <t>Government Debt and Major Creditors - Outstanding as at 31 December 2022</t>
  </si>
  <si>
    <t>2022/23 Q1 Sept</t>
  </si>
  <si>
    <t>2022/23 Q2 Dec</t>
  </si>
  <si>
    <t>2021/22</t>
  </si>
  <si>
    <t>Financial Misconduct - Investigation per Regulations - 30 June 2022</t>
  </si>
  <si>
    <t>Unauthorised, Irregular, Fruitless and Wasteful Expenditure - 30 June 2022</t>
  </si>
  <si>
    <t>Written off 2021/22</t>
  </si>
  <si>
    <t>Incurred 2021/22</t>
  </si>
  <si>
    <t>Unauthorised, Irregular, Fruitless and Wasteful Expenditure - 31 December 2022</t>
  </si>
  <si>
    <t>Opening Balance - 01/07/2022</t>
  </si>
  <si>
    <t>Written off Dec 2022/23</t>
  </si>
  <si>
    <t>Incurred Dec 2022/23</t>
  </si>
  <si>
    <t>Internal Audit Functionality - 01 July 2021 to 30 June 2022</t>
  </si>
  <si>
    <t>2021/22 I/A Findings Impact on:</t>
  </si>
  <si>
    <t xml:space="preserve"> Quality Assessment Review Status as at 31 December 2022 </t>
  </si>
  <si>
    <t>Minimum Competency Status as at 31 Dec 2022</t>
  </si>
  <si>
    <t>Internship Programme  - as at 31 DEC 2022</t>
  </si>
  <si>
    <t>5 Year - 2021/22 High Level Summary - SDBIP Performance -30 June 2022</t>
  </si>
  <si>
    <t>2021/22 IDP / SDBIP  Performance</t>
  </si>
  <si>
    <t>2021/22 Budget Performance</t>
  </si>
  <si>
    <t>Summary Conditional Grants - 30 June 2022</t>
  </si>
  <si>
    <t xml:space="preserve"> 2021/22 Financial Performance</t>
  </si>
  <si>
    <t>2022/23 Original SDBIP Annual Target</t>
  </si>
  <si>
    <t>2022/23 Actual Results</t>
  </si>
  <si>
    <t>2022/23 Actual Spent</t>
  </si>
  <si>
    <t>2022/22 Proposed SDBIP adjusment</t>
  </si>
  <si>
    <t>2022/22 Proposed Budg Adjsutment</t>
  </si>
  <si>
    <t>Summary Conditional Grant Spending - 31 December 2022</t>
  </si>
  <si>
    <t xml:space="preserve"> 2022/23 Budegt Year     </t>
  </si>
  <si>
    <t>CHRIS HANI DEVELOPMENT AGENCY SOC LTD</t>
  </si>
  <si>
    <t xml:space="preserve">2020/21 Adj Budg </t>
  </si>
  <si>
    <t>2021/22 Original</t>
  </si>
  <si>
    <t>2021/22 Revised</t>
  </si>
  <si>
    <t xml:space="preserve">The CHDA is an entity of the CHDM and receives an annual operational grant funded by the parent municipality's equitable share. The funds received to date amount to R6.8m for Q1/2023 and R6.8m for Q2/2023.VAT is charged on all operational grant funds received </t>
  </si>
  <si>
    <t>Bleki, Lutho, Ms</t>
  </si>
  <si>
    <t>Mdleleni, Phiwe, Mr</t>
  </si>
  <si>
    <t>Intern - Finance-BTO</t>
  </si>
  <si>
    <t>Fata, Silindokuhle, Mr</t>
  </si>
  <si>
    <t>Intern - Projects-OPS</t>
  </si>
  <si>
    <t>Kiti, Thando, Mr</t>
  </si>
  <si>
    <t>Vazi, Thembelani, Mr</t>
  </si>
  <si>
    <t>Mnyaka, Lazola, Ms</t>
  </si>
  <si>
    <t>Ndamane, Athenkosi, Mr</t>
  </si>
  <si>
    <t>Zolwana, Masande, Mr</t>
  </si>
  <si>
    <t>01/09/2020</t>
  </si>
  <si>
    <t>01/08/2020</t>
  </si>
  <si>
    <t>31/08/2022</t>
  </si>
  <si>
    <t>31/07/2022</t>
  </si>
  <si>
    <t>FT _ Additional Comments / Notes</t>
  </si>
  <si>
    <t>The CHDA is an agent to CHDM under principal-agent agreement for implementation of a number of infrastructure / water and sanitation projects.  The CHDA receives an agency fee in return, and reports this as own revenue.  All infrastructure implementation fees are recorded under principal-agent disclosure note, funds received are paid over to contractors / proff engineers</t>
  </si>
  <si>
    <t>The CHDA is an entity of the CHDM and receives an annual operational grant funded by the parent municipality's equitable share. The funds received to date amount to R6.8m for Q1/2023 and R6.8m for Q2/2023.VAT is charged on all operational grant funds received</t>
  </si>
  <si>
    <t>n/a</t>
  </si>
  <si>
    <t>Entity does not have a community services component/ resource</t>
  </si>
  <si>
    <t xml:space="preserve">
Due to challenges with under-staffing, the CHDA extended all internship contracts for an additional period of 6 months, to ensure resource availability for operations and MFMA audit procedures until end 12/2022 and 01/2023 respectively</t>
  </si>
  <si>
    <t>Entity does not have a corporate services component/ resource, as function part of Finance/Administartion function</t>
  </si>
  <si>
    <t>Accounting Officer / CEO</t>
  </si>
  <si>
    <t>Entity equivalent of Municipal Manager is the CEO, as Accounting Officer - CHDA has Acting incumbent</t>
  </si>
  <si>
    <t>Entity below R500m per annum - CHDA has Acting incumbent</t>
  </si>
  <si>
    <t>Other - Finance official - Accountant1</t>
  </si>
  <si>
    <t>Budget and Treasury Manager / FM</t>
  </si>
  <si>
    <t>Entity below R500m per annum does not have a BTO manager, but Finance Manager equivalent</t>
  </si>
  <si>
    <t>Entity does not have a LED/strat director, but Exec Manager Operations</t>
  </si>
  <si>
    <t>Entity does not have a technical services unit, but implements under principal-agent for water/sanitation projects</t>
  </si>
  <si>
    <t>Entity below R500m per annum</t>
  </si>
  <si>
    <t>Other - Finance official - Accountant2</t>
  </si>
  <si>
    <t xml:space="preserve">NQF level 8 (Stellenbosch - Dev Finance), but no additional municipal finance / SCM </t>
  </si>
  <si>
    <t>NQF level  8 (Rhodes - Commerce), with additional cert in municipal finance / SCM (Wits)</t>
  </si>
  <si>
    <t>NQF level 8 (UFH - Public Mngt), with additional cert in municipal finance / SCM (Wits)</t>
  </si>
  <si>
    <t>NQF level 5 (SAPICS - SCM), with additional cert in municipal finance / SCM (Wits)</t>
  </si>
  <si>
    <t>NQF level 7 (UFH - Commerce), with additional cert in municipal finance / SCM (Wits)</t>
  </si>
  <si>
    <t xml:space="preserve">NQF level 8 (WSU - Bus Mngt), but no additional municipal finance / SCM </t>
  </si>
  <si>
    <t xml:space="preserve">Planned enrollment to do a course on municipal finance and SCM / CPMD to address internal issues on MFMA non-compliance </t>
  </si>
  <si>
    <t>The entity has an outsourced internal audit function, where the areas of risk mngt are also included.  
The risk mngt function resides within office of the CFO, and is monitored by the accounting officer</t>
  </si>
  <si>
    <t>The entity has an approved risk management policy approved by the board of directors</t>
  </si>
  <si>
    <t xml:space="preserve">The agency has annual policy woerkshops for staff, and shares policies on the common drive / portal sharepoint for reference, over and above a handbook issued to all employees. There has been no training in 2022/23 year </t>
  </si>
  <si>
    <t>The entity does have an approved fraud prevention policy in place approved by the board of directors</t>
  </si>
  <si>
    <t>The current policy was not reviewed in the last 12 months, and some gaps have been identified for improving the policy.  The scheduled date for completion of policy review is end Q3/2023</t>
  </si>
  <si>
    <t>The entity has an independent Audit and Risk Committee in place which provides assurance to the board of directors</t>
  </si>
  <si>
    <t>The committee has an approved cjarter and terms of reference</t>
  </si>
  <si>
    <t>The committee directly reports to the accounting authority or board of directors on its oversight function</t>
  </si>
  <si>
    <t xml:space="preserve">Risk management is a standing agenda item at all Audit and Risk Committee sittings, and board meeting sittings </t>
  </si>
  <si>
    <t>The entity holds an annual risk identification workshop for all board, management and staff, which is facilitated by internal audit.  Any other changes are done by management through self-assessment, and in response to internal audit findings, risk events occurring, and any changes that may have occurred in the operating, legislative environemnts, etc</t>
  </si>
  <si>
    <t xml:space="preserve">A risk workshop is conducted at start of the year to identify risks, and weighting of risks against existing internal controls, with action plan developed on gap areas identified.  This is part of quarterly reporting on risk to track implementation progress against the approved risk management action plan </t>
  </si>
  <si>
    <t xml:space="preserve">Do business unit/ Directorate managers and senior managers support the risk management initiative, both in appearance and fact?
</t>
  </si>
  <si>
    <t xml:space="preserve">The risk management framework is considered important, but not prioritised the same by all </t>
  </si>
  <si>
    <t>The risk management action plan clearly states gaps, action required, due dates and responsible persons for implementation</t>
  </si>
  <si>
    <t xml:space="preserve">The risk management framework is considered important, and measures in place to improve agency risk management and oversight </t>
  </si>
  <si>
    <t xml:space="preserve">A risk workshop is conducted at start of the year to identify risks, and weighting of risks against existing internal controls, with action plan developed on gap areas identified. Actions, due dates, and responsible parties are included in the plan </t>
  </si>
  <si>
    <t xml:space="preserve">The risk management framework can be improved by development of a comprehensive risk management startegy, which covers issues of fraud, corruption, ethics management in the organisation, as well as improved detection and reporting mechanisms </t>
  </si>
  <si>
    <t xml:space="preserve">See above - no strategy in place against which the annual risk action plan is based </t>
  </si>
  <si>
    <t xml:space="preserve">The entity's board has stated a no-tolerance level for risk, fraud, corru[ption and unethical business practices, and has ensured that these are carried through in performance planning documents and audit and risk action plans. A clear statement on risk tolerance has however not been issued beyond mission, visions, value statements </t>
  </si>
  <si>
    <t xml:space="preserve">Risk function critical success factors not clearly stated  - entity still not fully proactive, but reactive on issues of risk management </t>
  </si>
  <si>
    <t xml:space="preserve">The designated official has access to these platforms to guide the risk function, but this is limited.  Where additional capacity needed, the external internal audit is brought in, as well as risk management unit of the parent municipality </t>
  </si>
  <si>
    <t>These are docuemnted in the risk policy</t>
  </si>
  <si>
    <t>There is no stand-alone risk management unit, and internal resources have to rely on external support from internal audit and the parent municipality</t>
  </si>
  <si>
    <t xml:space="preserve">The CFO and FM have targets relating to risk management , with CEO having overall oversight as accounting officer </t>
  </si>
  <si>
    <t>The current internal resources have pre-existing risk management trainign and experience, and the external internal audit staff have risk mnagament, assurance certifications in line with IAA, SAICA, IGA</t>
  </si>
  <si>
    <t xml:space="preserve">The roles on risk management are clear for the Audit and Risk Committee, Internal Audit  and board in line with charters.  The roles on risk manegemnt for the accounting officer and delegated officials clear in line with signed performance agreeements </t>
  </si>
  <si>
    <t>2022/23</t>
  </si>
  <si>
    <t>SNG Grant Thornton</t>
  </si>
  <si>
    <t xml:space="preserve">Item took longer than 2 years from date of fruitless expenditure being identified - currently matter being evakuated by the board to determine value in legal collection/recovery process from former employees on fruitless expenditure incurred 
</t>
  </si>
  <si>
    <t>Item was concluded in record time, resulting in former CFO being dismissed in 05/2022.
Other item concluded, but related consequence management not fully actioned in response to the investigative report and board resolutions - in progress as item still with High Court</t>
  </si>
  <si>
    <t>The matter on the former CFO duty to have disclosed previous charges of misconduct and litigation was resolved and consequence mamangemnt taken after internal disciplianry processes</t>
  </si>
  <si>
    <t xml:space="preserve">The matter on former CFO and CEO to have prevented SARS non-compliance fruitless expenditure amounting to over R800k was resolved, and board approved consequence management for commencment of legal recovery processes to extent of recoverability - collections in progress </t>
  </si>
  <si>
    <t xml:space="preserve">SNG Grant Thornton
</t>
  </si>
  <si>
    <t>Policy review and updates</t>
  </si>
  <si>
    <t>Board - CHDA</t>
  </si>
  <si>
    <r>
      <t>Top 10 Institutions (</t>
    </r>
    <r>
      <rPr>
        <b/>
        <sz val="8"/>
        <color rgb="FFC00000"/>
        <rFont val="Arial"/>
        <family val="2"/>
      </rPr>
      <t>Creditors</t>
    </r>
    <r>
      <rPr>
        <b/>
        <sz val="8"/>
        <color theme="1"/>
        <rFont val="Arial"/>
        <family val="2"/>
      </rPr>
      <t xml:space="preserve">) </t>
    </r>
  </si>
  <si>
    <t>SCM;CFO - CHDA</t>
  </si>
  <si>
    <t xml:space="preserve">Recurring Finding </t>
  </si>
  <si>
    <r>
      <t>Government Dept (</t>
    </r>
    <r>
      <rPr>
        <b/>
        <sz val="8"/>
        <color rgb="FFFF0000"/>
        <rFont val="Arial"/>
        <family val="2"/>
      </rPr>
      <t>State</t>
    </r>
    <r>
      <rPr>
        <b/>
        <sz val="8"/>
        <color theme="1"/>
        <rFont val="Arial"/>
        <family val="2"/>
      </rPr>
      <t>)</t>
    </r>
  </si>
  <si>
    <t>1. South African Revenue Services (SARS-VAT)</t>
  </si>
  <si>
    <t>2. South African Revenue Services (SARS-PAYE)</t>
  </si>
  <si>
    <t>3. South African Revenue Services (SARS-INC)</t>
  </si>
  <si>
    <t>1. Buchule Engineers</t>
  </si>
  <si>
    <t>2. Batabile Construction Services</t>
  </si>
  <si>
    <t>3. Bontifor</t>
  </si>
  <si>
    <t>4. Maluti GSM</t>
  </si>
  <si>
    <t>5. Auditor General SA</t>
  </si>
  <si>
    <t>6. Dicla Training and Projects</t>
  </si>
  <si>
    <t>7. Ngqutura Transport Services</t>
  </si>
  <si>
    <t>8. Masilakhe Consulting</t>
  </si>
  <si>
    <t>9. SNG Grant Thornton</t>
  </si>
  <si>
    <t>10. LL Security</t>
  </si>
  <si>
    <r>
      <t>Top 10 Institutions (</t>
    </r>
    <r>
      <rPr>
        <b/>
        <sz val="8"/>
        <color rgb="FFFF0000"/>
        <rFont val="Arial"/>
        <family val="2"/>
      </rPr>
      <t>Creditors</t>
    </r>
    <r>
      <rPr>
        <b/>
        <sz val="8"/>
        <color theme="1"/>
        <rFont val="Arial"/>
        <family val="2"/>
      </rPr>
      <t xml:space="preserve">) </t>
    </r>
  </si>
  <si>
    <t>2. Siyalima Civils</t>
  </si>
  <si>
    <t>3. Maluti GSM</t>
  </si>
  <si>
    <t>4. Uhambiso Consult</t>
  </si>
  <si>
    <t>5. Lihlenathi Contractors</t>
  </si>
  <si>
    <t>6. Masilakhe Consulting</t>
  </si>
  <si>
    <t>7. Masiyabu Trading</t>
  </si>
  <si>
    <t>8. Auditor General SA</t>
  </si>
  <si>
    <t>10. Nothulu Vukaphi</t>
  </si>
  <si>
    <r>
      <rPr>
        <b/>
        <u val="singleAccounting"/>
        <sz val="8"/>
        <color rgb="FFFF0000"/>
        <rFont val="Arial"/>
        <family val="2"/>
      </rPr>
      <t>SARS:</t>
    </r>
    <r>
      <rPr>
        <sz val="8"/>
        <color rgb="FFFF0000"/>
        <rFont val="Arial"/>
        <family val="2"/>
      </rPr>
      <t xml:space="preserve">
_The amount of unpaid VAT owing to SARS and presently affecting compliance status - most VAT on grants received - audit in progress as number of input claims disallowed and challenged by entity
_The amount of unpaid employees taxes owing to SARS affecting compliance status - cashflow and debt crisis in 2022 but compliant in current year 
_The computed 2022 income tax per audited AFS accruing to SARS not yet declared -  indicative not based on confirmed assessed amount
</t>
    </r>
    <r>
      <rPr>
        <b/>
        <sz val="8"/>
        <color rgb="FFFF0000"/>
        <rFont val="Arial"/>
        <family val="2"/>
      </rPr>
      <t>Other suppliers:</t>
    </r>
    <r>
      <rPr>
        <sz val="8"/>
        <color rgb="FFFF0000"/>
        <rFont val="Arial"/>
        <family val="2"/>
      </rPr>
      <t xml:space="preserve">
_Total debt by agency end 06/2022 amounted to R58,740million in total unpaid creditors, excluding SARS per audited AFS and age analysis - listing is top 10 owed suppliers totalling R56.587million
_Debt recovery plan implemented by office of the CFO to reduce supplier debt, regain financial stability and minimise litigations from debt collection processes - total due to creditors at end Q1/2023 amounted to R28,200million , and at end Q2/2023 only R10,983million was total unpaid balance</t>
    </r>
  </si>
  <si>
    <t>3. Masilakhe Consulting</t>
  </si>
  <si>
    <t>4. BB Waters</t>
  </si>
  <si>
    <t>5. Nothulu Vukaphi</t>
  </si>
  <si>
    <t>6. Vokon Afrika</t>
  </si>
  <si>
    <t>7. SNG Grant Thornton</t>
  </si>
  <si>
    <t>8. World Focus 181cc</t>
  </si>
  <si>
    <t>9. Rilapax pty Ltd</t>
  </si>
  <si>
    <t xml:space="preserve">10. Amila Security </t>
  </si>
  <si>
    <t xml:space="preserve">Over 30 days Owing for year Ending </t>
  </si>
  <si>
    <r>
      <rPr>
        <b/>
        <sz val="8"/>
        <color theme="1"/>
        <rFont val="Arial"/>
        <family val="2"/>
      </rPr>
      <t>Notes</t>
    </r>
    <r>
      <rPr>
        <sz val="8"/>
        <color theme="1"/>
        <rFont val="Arial"/>
        <family val="2"/>
      </rPr>
      <t>: The debt figures in terms of ageing from 60 days are very abnormal thus total figures was populated instead and for December section 71 was utilised.</t>
    </r>
  </si>
  <si>
    <t>Entity not trading in electricity to the public</t>
  </si>
  <si>
    <t>Entity not trading in water services to the public</t>
  </si>
  <si>
    <t>Entity not trading in bulk infrastructure provision</t>
  </si>
  <si>
    <t xml:space="preserve">Entity not trading in waste and refuse management to public </t>
  </si>
  <si>
    <t>Agency Income from Project Implementation Revenue (non-grant income)</t>
  </si>
  <si>
    <t>Own revenue source in form of PM fee revenue charged on principal-agent transactions and mechanisation support revenue</t>
  </si>
  <si>
    <t>Entity not providing municipal services / other</t>
  </si>
  <si>
    <t xml:space="preserve">Entity not in business of rental of property </t>
  </si>
  <si>
    <t>Entity not trading in rates to property owners</t>
  </si>
  <si>
    <t>2021/22 Audited Outcomes</t>
  </si>
  <si>
    <t>1. Batabile Construction Services</t>
  </si>
  <si>
    <t>2. BB Waters</t>
  </si>
  <si>
    <t>3. Makheleni Construction</t>
  </si>
  <si>
    <t>4. Lihlenathi Projects</t>
  </si>
  <si>
    <t>5. Auditor Gneral SA</t>
  </si>
  <si>
    <t>7. Maluti GSM</t>
  </si>
  <si>
    <t>8. Masilkahe Consulting</t>
  </si>
  <si>
    <t>9. Ngqutura Transport Services</t>
  </si>
  <si>
    <t>10. Dicla Trainign and Projects</t>
  </si>
  <si>
    <t>1. Auditor General SA</t>
  </si>
  <si>
    <t>2. Sizwe Ntsaluba Gobodo</t>
  </si>
  <si>
    <t>3. Talitha Pharma</t>
  </si>
  <si>
    <t>4. Siyathemba Sokutu Attorneys</t>
  </si>
  <si>
    <t>5. Redguard Solutions</t>
  </si>
  <si>
    <t>6. Mattam Trading CC</t>
  </si>
  <si>
    <t>7. Harbey World Travel</t>
  </si>
  <si>
    <t>8. JHT Training</t>
  </si>
  <si>
    <t>9. NRG Office Solutions</t>
  </si>
  <si>
    <t>4. Enoch Mgijima Local Municipality</t>
  </si>
  <si>
    <t>5. Chris Hani District Municipality</t>
  </si>
  <si>
    <t xml:space="preserve">10. C-Track </t>
  </si>
  <si>
    <t>Payables from non-exchange transactions</t>
  </si>
  <si>
    <t>Remuneration of councillors / board</t>
  </si>
  <si>
    <t xml:space="preserve">Board members applicable for entity </t>
  </si>
  <si>
    <t xml:space="preserve">Original Budget   </t>
  </si>
  <si>
    <t>Variance</t>
  </si>
  <si>
    <t xml:space="preserve">Entity did not have a budget estimate for balance sheet / financial position items in 2022/23, so sheet populated from actual at 31/12/2022 figures as status at midyear </t>
  </si>
  <si>
    <t xml:space="preserve">The quality assessment review has never been done at CHDA </t>
  </si>
  <si>
    <t xml:space="preserve">The CHDA acts under principal-agent contract to support CHDM in its basic service delivery commitments on water/sanitation projects.  These are DORA funded line items, and reported on the CHDM side as principal / budget custodian </t>
  </si>
  <si>
    <t xml:space="preserve">No unauthorised as no overspend on total agency budget in prior period or current </t>
  </si>
  <si>
    <t>R30.7million irregular expenditure on SCM non-compliance in 2022 and R2.2million in 2021disclosed on CHDM side in line with AGSA ausit finding - principal - agent transaction</t>
  </si>
  <si>
    <t>Fruitless spending relates to charges on interest/penalties on late payments in prior period on mostly statutory returns, R600 recovered, other under legal collections</t>
  </si>
  <si>
    <t>Computers &amp; furniture</t>
  </si>
  <si>
    <t>cameras and software</t>
  </si>
  <si>
    <t>Vehicles</t>
  </si>
  <si>
    <t>Programme1
Viable Org</t>
  </si>
  <si>
    <t>Programme2
Inv/Funding</t>
  </si>
  <si>
    <t>Programme3
Corridors/LED</t>
  </si>
  <si>
    <t>Programme4
Infrastructure</t>
  </si>
  <si>
    <t>CHDA equivalents in line with approved APP targets / audited outcomes</t>
  </si>
  <si>
    <t xml:space="preserve">FT Comments and Inputs </t>
  </si>
  <si>
    <t>Commencement of 3-year infrastructure implementation support under principal-agent with CHDM in 2021 until 2023</t>
  </si>
  <si>
    <t xml:space="preserve"> - % Target Achieved</t>
  </si>
  <si>
    <t>2021/22 KEY - Qualification Audit Findings (Between 5 - 10 Queries)</t>
  </si>
  <si>
    <t xml:space="preserve">Local content </t>
  </si>
  <si>
    <t>SCM non-compliance and contract irregularities</t>
  </si>
  <si>
    <t>The AG raised findings on contract award irregularities from SCM processes, linked to inefficienies in bid committees, tender processes amd no due diligence on suppliers being awarded</t>
  </si>
  <si>
    <t xml:space="preserve">SCM;CFO 
Treasury 
CHDM </t>
  </si>
  <si>
    <t xml:space="preserve">Supply Chain Management </t>
  </si>
  <si>
    <t>VAT on grants</t>
  </si>
  <si>
    <t>CFO - CHDA</t>
  </si>
  <si>
    <t>BTO /Revenue</t>
  </si>
  <si>
    <t>VAT on receivables and revenue</t>
  </si>
  <si>
    <t>BTO / Expenditure</t>
  </si>
  <si>
    <t>Overspending and risk on unauthorised expenditure</t>
  </si>
  <si>
    <t>The AG raised findings on unresolved issues on Vat on operational and conditional grants as they are charged by entities / non-exemp organisations.  This is due to conflicting AGSA findings over the years on grant Vat treatment and source of funds</t>
  </si>
  <si>
    <t xml:space="preserve">The AG raised findings on errors in TB relating to accounting for receivables and revenue, and errors noted in VAT treatment - already corrected with AFS adjustments. This is human error / lack of review </t>
  </si>
  <si>
    <r>
      <t xml:space="preserve">The AG raised finding of non-review of agency policies in the 2021/22 financial period </t>
    </r>
    <r>
      <rPr>
        <u/>
        <sz val="8"/>
        <color theme="1"/>
        <rFont val="Arial"/>
        <family val="2"/>
      </rPr>
      <t>(first time)</t>
    </r>
    <r>
      <rPr>
        <sz val="8"/>
        <color theme="1"/>
        <rFont val="Arial"/>
        <family val="2"/>
      </rPr>
      <t xml:space="preserve"> - a plan on policy review has been developed to track progress by management and all applicable committees and board to prevent recurrence in 2022/23. Scheduling issues and readiness of management with policies has delayed review in 2022</t>
    </r>
  </si>
  <si>
    <r>
      <t xml:space="preserve">The AG raised finding that agency did not formerly report to the DTI awards made with local content </t>
    </r>
    <r>
      <rPr>
        <u/>
        <sz val="8"/>
        <color theme="1"/>
        <rFont val="Arial"/>
        <family val="2"/>
      </rPr>
      <t>(first time)</t>
    </r>
    <r>
      <rPr>
        <sz val="8"/>
        <color theme="1"/>
        <rFont val="Arial"/>
        <family val="2"/>
      </rPr>
      <t xml:space="preserve"> - a plan in place to amend SCM reporting procedures to ensure these delcarations made to prevent recurrence in 2022/23.  This finding is caused with non-compliance with NT regulations</t>
    </r>
  </si>
  <si>
    <t xml:space="preserve">The AG raised issues on poor budgetary control resulting in overspending on grants and budget line items </t>
  </si>
  <si>
    <t>AFS / Grap Compliance</t>
  </si>
  <si>
    <t>Cashflow statement errors</t>
  </si>
  <si>
    <t>Cashflows on prior period not balancing, so statement qualified.  This si due to not reviewing priro year in line with changes arising from prior period errors disclosed in 2022</t>
  </si>
  <si>
    <t>Nett assets errors</t>
  </si>
  <si>
    <t>Nett asset on prior period not balancing, so statement qualified.  This si due to not reviewing priro year in line with changes arising from prior period errors disclosed in 2022</t>
  </si>
  <si>
    <t>Prior period errors</t>
  </si>
  <si>
    <t>Prior period error note on 2021 entries cannot be backed up with sufficient audit file, so error correction and impact cannot be verified in AFS</t>
  </si>
  <si>
    <t xml:space="preserve">PPE </t>
  </si>
  <si>
    <t xml:space="preserve">PPE values cannot be confirmed </t>
  </si>
  <si>
    <t xml:space="preserve">PPE qualification in 2020 and 2021 resolved in 2022 via asset revaluation and GRAp compliance </t>
  </si>
  <si>
    <t xml:space="preserve">No borrowing at cHDA so ratio not applicable </t>
  </si>
  <si>
    <t>AUDIT ACTION PLAN / AAP _ MFMA 2021-2022</t>
  </si>
  <si>
    <t xml:space="preserve">ANNUAL FINANCIAL STATEMENTS </t>
  </si>
  <si>
    <t>Finding No.</t>
  </si>
  <si>
    <t>Section</t>
  </si>
  <si>
    <t>Material Misstatement / Reason for Audit Finding / Opinion</t>
  </si>
  <si>
    <t>Occurred in Previous Year</t>
  </si>
  <si>
    <t>Impact</t>
  </si>
  <si>
    <t>Issued To</t>
  </si>
  <si>
    <t xml:space="preserve">Date Issued </t>
  </si>
  <si>
    <t>Date Due</t>
  </si>
  <si>
    <t xml:space="preserve">Management Comments 
</t>
  </si>
  <si>
    <t>Response Received Date</t>
  </si>
  <si>
    <t>Auditors Conclusion Issued</t>
  </si>
  <si>
    <t>Conclusion Received Date</t>
  </si>
  <si>
    <t xml:space="preserve">Remedial Action / Corrections / Adjustments/ Audit Action Plan </t>
  </si>
  <si>
    <t>Type</t>
  </si>
  <si>
    <t>Responsible Person</t>
  </si>
  <si>
    <t xml:space="preserve">Correction Due Date </t>
  </si>
  <si>
    <t>Status/Progress
15 March 2022
MPAC</t>
  </si>
  <si>
    <t>Status / Progress 
8 June 2022</t>
  </si>
  <si>
    <t>Correction / Remedial Action Status 
31Dec2022</t>
  </si>
  <si>
    <t>COAF 01</t>
  </si>
  <si>
    <t xml:space="preserve">SCM - Local Content - Internal Control Deficiencies </t>
  </si>
  <si>
    <t>Internal control deficiency - no impact on AFS and irregular expenditure for 2021-2022</t>
  </si>
  <si>
    <t>SCM/CFO</t>
  </si>
  <si>
    <t>23/09/2022</t>
  </si>
  <si>
    <t>27/09/2022</t>
  </si>
  <si>
    <t xml:space="preserve">Management comments are noted, the finding remains and will be reported accordingly in the management report. </t>
  </si>
  <si>
    <t>10/10/2022</t>
  </si>
  <si>
    <t>The SCM unit should prepare a compliance checklist to ensure that all the National Treasury instructions applicable to the agency relating to local production and content are implemented correctly</t>
  </si>
  <si>
    <t>SK Singeni
FM Tiso</t>
  </si>
  <si>
    <t xml:space="preserve">Immediate </t>
  </si>
  <si>
    <t xml:space="preserve">COAF 02
</t>
  </si>
  <si>
    <t xml:space="preserve">Internal control deficiency - Differences between Supporting Schedules and AFS amount </t>
  </si>
  <si>
    <t>The annual financial statements are materially misstated as the amounts disclosed do not agree to the supporting schedules. Management should provide the audit team with accurate and complete supporting schedules for all the items noted above that agree to the financial statements submitted for audit purposes. If the schedules are not provided, no further work will be performed on the affected components.</t>
  </si>
  <si>
    <t>BTO/CFO</t>
  </si>
  <si>
    <t xml:space="preserve">Management comments noted, the proposed adjustments will be followed up to confirm that they have been performed accurately.  </t>
  </si>
  <si>
    <t>Updated schedules/support information to be submitted for AGSA review with COAF for testing - and this has been done in line with the management comments 
Any AFS adjustments will be presented to the AGSA for testing in line with the management comments once AGSA approves submission of adjusted AFS</t>
  </si>
  <si>
    <t>Z Gwayi
FM Tiso</t>
  </si>
  <si>
    <t xml:space="preserve">27/09/2022
30/10/2022
</t>
  </si>
  <si>
    <t>COAF 03</t>
  </si>
  <si>
    <t>Internal control deficiency - No evidence of policies being recently reviewed</t>
  </si>
  <si>
    <t>Internal control weakness - This may result in non-compliance with the requirements of MFMA. Furthermore, this might increase the risk that policies might be outdated and employees might override controls.</t>
  </si>
  <si>
    <t>CFO/AO</t>
  </si>
  <si>
    <t xml:space="preserve">Management comments noted, the finding remains and will be reported accordingly in the management report. </t>
  </si>
  <si>
    <t>Present reviewed policies to applicable committess and Board, as well as source additional support if management is unable to finalise review of policies internally due to capacity challenges.</t>
  </si>
  <si>
    <t>N Nyukwana</t>
  </si>
  <si>
    <t>31/12/2022</t>
  </si>
  <si>
    <t>COAF 04</t>
  </si>
  <si>
    <t>Non – compliance - Payments for expenses not made within 30 days</t>
  </si>
  <si>
    <t>Non-compliance in terms Section 99(2b) of the MFMA (No. 56 of 2003).
A possible fruitless and wasteful expenditure should there be any interest charged by suppliers on late payments</t>
  </si>
  <si>
    <t>29/09/2022</t>
  </si>
  <si>
    <t>05/10/2022</t>
  </si>
  <si>
    <t xml:space="preserve">Management comments noted, the root cause of each of the above individual transactions have been evaluated and assessed, it has been noted that there is a substantive reasonable cause behind every late payment and it has never been due to management oversight.
The above reasonable cause is considered a valid basis on which CHDA could negotiate and make payment arrangement with the affected suppliers and not be charged interest as the reason for late payments was to a certain extent beyond the control of the entity. 
The non-compliance however still remains as the payments were not made within the legislated number of days. </t>
  </si>
  <si>
    <t>20/10/2022</t>
  </si>
  <si>
    <t>Cashflow planning and payments tracker to identify invoices beyond 30 days</t>
  </si>
  <si>
    <t>FM Tiso
V Zayo
Z Gwayi</t>
  </si>
  <si>
    <t>30/10/2022</t>
  </si>
  <si>
    <t>COAF 05</t>
  </si>
  <si>
    <t>Receivables</t>
  </si>
  <si>
    <t>Legislation and requirements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MFMA Act 56 of 2003, Section 95(b) and (c)(i)  states the following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control.”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GRAP 104 defines a financial asset as follows: 
A financial asset is:
a)	cash;
b)	a residual interest of another entity; or
c)	a contractual right to:
(i)	receive cash or another financial asset from another entity; or
(ii)	 Exchange financial assets or financial liabilities with another entity under conditions that are potentially favourable to the entity.</t>
  </si>
  <si>
    <t>Misstatement of receivables - incorrectly valued due to being recorded net of VAT, with impact on correction being nil on income / revenue, but correction resulting in movement in receivables and vat controol accounts by same amounts</t>
  </si>
  <si>
    <t>26/10/2022</t>
  </si>
  <si>
    <t>Management comments noted, the finding remains and will be reported accordingly in the management report.</t>
  </si>
  <si>
    <t>DR receivables and CR agency VAT control account by extent of the incorrectly raised unpaid agency fees by end 06/2022</t>
  </si>
  <si>
    <t>FM Tiso
Z Gwayi</t>
  </si>
  <si>
    <t>COAF 06</t>
  </si>
  <si>
    <t>Legislation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MFMA Act 56 of 2003, Section 95(b) and (c)(i)  states the following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control.”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MFMA Act 56 of 2003, Section 1 defines irregular expenditure as follows: 
"expenditure incurred by a municipality or municipal entity in contravention of, or that is not in accordance with, a requirement of the supply chain management policy of the municipality or entity or any of the municipality’s by-laws giving effect to such policy, and which has not been condoned in terms of such policy or by-law, but excludes expenditure by a municipality which falls within the definition of “unauthorized expenditure”
MFMA Circular no 68 Annexure D which stipulates the following key principles regarding the accounting treatment of UIF&amp;W:
"The identification of UIF&amp;W expenditure refers to expenditure that has been incurred during the current or prior reporting period/s and identified during, at or after the reporting period, but before those financial statements are authorised for    issue
In relation to municipalities (i.e. reporting entities that apply an accrual basis of accounting), the word “Incurred” means, the recognition of the effects of transactions and other events when they occur, rather than when cash or its equivalent is received or paid"</t>
  </si>
  <si>
    <t>Overstatement of irregular expenditure - irregular expenditure from SCM non-compliance recorded</t>
  </si>
  <si>
    <t xml:space="preserve">Management’s comment has been noted.
However the following references are made for noting: 
1.	Section 13 of the AOG Guidelines for Irregular Expenditure quoted on the management response above states the following:
‘”For an institution to incur irregular expenditure, the non-compliance must be linked to a financial transaction. Although a transaction or an event may trigger irregular expenditure, an institution will only recognize irregular expenditure when a payment is made. If ‘possible irregular expenditure’ is determined prior to a payment being made, then the transgression shall be regarded as a non-compliance matter until payment is made and irregular expenditure is recognized’. 
In line with the above, the financial transaction which is linked to the irregular expenditure is the infrastructure capital expenditure which is recognised in the CHDM, the only CHDA’s transaction is the Agency fees accrued for implementing the projects on behalf of CHDM and recorded in income. Thus the agency fee transactions recognized by the CHDA are not relevant for the purpose of disclosing irregular expenditure 
2.	Section 48 of the AOG Guidelines for Irregular Expenditure quoted on the management response above states the following: 
”Where institutions are mandated to procure goods and/or services on behalf of other institutions, the institution receiving the goods and/or services must ensure that it has representatives on the procuring institution’s bid evaluation committee and bid adjudication committee to ensure that appropriate procurement processes are followed. 
Any irregular expenditure resulting from such procurement processes shall be reflected in the books of the institution receiving the goods and/or services since it is that institution that incurs the expenditure’”
Therefore there was supposed to be a CHDM representative on the bid evaluation committee and bid adjudication committee to ensure that appropriate procurement processes are followed. It is therefore clear that the CHDM did not comply with the requirements of the above guideline as it was not part of the BEC and BAC committees. 
Further since the CHDA is only an institution acting as an implementing agent for the CHDM, it is not an institution that receives the goods and/services, the ultimate beneficiary the receives the goods and/services is CHDM thus any irregular expenditure should be recognized by CHDM 
3.	The reference of the Frequently Asked Question (FAQ) outlining the situations where the budget holder was not involved in the transgression of legislation due to either of the following facts
•	it was required by law to make use of a mandated institution, without being involved in the actual supply chain management (SCM) process:
•	it was mandated to be part of a bid committee but was excluded from participating in the bid committee of the other institution and could for justifiable reasons (such reasons must be in writing) not be represented in the bid committees:
As noted per point 2 above that section 48 of the AOG Guidelines for Irregular Expenditure states that where institutions are mandated to procure goods and/or services on behalf of other institutions, the institution receiving the goods and/or services must ensure that it has representatives on the procuring institution’s bid evaluation committee and bid adjudication committee to ensure that appropriate procurement processes are followed. 
The CHDM was not part of the procurement process and did not have any representative and there is no documented justifiable reasons as to why the CHDM had no representative of the SCM process thus this requirement was contravened. 
Based on the above, the finding remains and will be reported on the management report and audit report accordingly.
</t>
  </si>
  <si>
    <t>30/11/2022</t>
  </si>
  <si>
    <t>Adjust AFS disclosure note in line with auditors finding</t>
  </si>
  <si>
    <t>AUDIT OUTCOME</t>
  </si>
  <si>
    <t>AUDIT REPORT - LED TO QUALIFICATION 
SCM Non-compliance resulting in irregular expenditure on principal agent</t>
  </si>
  <si>
    <t>CHDM
CHDA</t>
  </si>
  <si>
    <t>Consequence management policy to be developed for the CHDA to mitigate further UIFW from non-compliance by officials</t>
  </si>
  <si>
    <t>A Hala
FM Tiso</t>
  </si>
  <si>
    <t>31/03/2023</t>
  </si>
  <si>
    <t>Application of NT discliplianry board framework for the agency to ensure all UIFW items are investigated and effective consequence managemnt actioned</t>
  </si>
  <si>
    <t>31/01/2023</t>
  </si>
  <si>
    <t>Training and capacitation of bid committees</t>
  </si>
  <si>
    <t>Review and update of SCm Policy to ensure alignment with new NT prescripts</t>
  </si>
  <si>
    <t>Siyalima contract to be cancelled in lieu of SCM irregularity in award</t>
  </si>
  <si>
    <t>COAF 07</t>
  </si>
  <si>
    <t>Revenue</t>
  </si>
  <si>
    <t>The entity did not appropriately apply the requirements of GRAP 109 as they incorrectly included a paragraph for resource held on behalf of the principal(s), but recognised in the entity's own financial statements whilst there are no resources in custody of CHDA held on behalf of any principal. The Agency further erroneously included an incorrect amount for infrastructure Agency fees at R8 751 477.29
Impact
The above results in the following: 
•	Non-compliance with the MFMA Act 56 of 2003, Section 122(1)(a)
•	Understatement of revenue recognised as disclosed in note 42 by R7 456 380.71</t>
  </si>
  <si>
    <t xml:space="preserve">Understatement of agency fees on infrastructure understated, as unreceived fees not accrued for against receivables </t>
  </si>
  <si>
    <t>03/11/2022</t>
  </si>
  <si>
    <t xml:space="preserve">Management response noted and the proposed adjustments have been received and under assessment, we will however confirm the adjustment against the final full set of Adjusted AFS to confirm whether or not the adjustment have been processed appropriately 
</t>
  </si>
  <si>
    <t>25/11/2022</t>
  </si>
  <si>
    <t>Accrual for the undisclosed agency fees</t>
  </si>
  <si>
    <t>FM Tiso</t>
  </si>
  <si>
    <t>COAF 08</t>
  </si>
  <si>
    <t>Risk - managemnt - nonc compliance with GRAP</t>
  </si>
  <si>
    <t xml:space="preserve">Risk management disclosure – Disclosures no in line with GRAP 104 requirements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GRAP104 .131 it is states the following: 
An entity shall disclose:
a)	a maturity analysis for non-derivative financial liabilities (including issued financial guarantee contracts) that shows the remaining contractual maturities;
b)	(b) a maturity analysis for derivative financial liabilities. The maturity analysis shall include the remaining contractual maturities for those derivative financial liabilities for which contractual maturities are essential for an understanding of the timing of the cash flows; and
c)	(c) a description of how it manages the liquidity risk inherent in (a) and (b).
Nature
While performing the audit work on the Risk management the following issues were noted: 
- Under accounting policies note 1.8 under classification of financial assets, the cash and cash equivalents were not disclosed
- Under accounting policies note 1.8 classification of financial liabilities, the bank overdraft has not been disclosed. 
- Under the Risk Management Note 35. It was noted that no liquidity risk assessment as per GRAP 104 .131 has been disclosed. </t>
  </si>
  <si>
    <t>Non-compliance with GRAP resulting in incomplete disclosure note - same format as prior years, but AG only identified issue in 2022</t>
  </si>
  <si>
    <t xml:space="preserve">Management response noted and the proposed adjustments have been received and under assessment, we will however confirm the adjustment against the final full set of Adjusted AFS to confirm whether or not the adjustment have been processed appropriately </t>
  </si>
  <si>
    <t>Effect the AFS adjustments to update the affected disclosure notes and accounting policies in AFS</t>
  </si>
  <si>
    <t>COAF 09</t>
  </si>
  <si>
    <t>1.	Revenue from non-exchange transaction – Grant income misstated as the output Tax was not considered on the grant received. 
 Legislation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Section 8 (5) of the Value Added Tax Act 89 of 1991 states the following:
5) For the purposes of this Act a designated entity shall be deemed to supply services to any public authority or local authority to the extent of any payment made by the authority concerned to or on behalf of that designated entity in respect of the taxable supply of goods or services by that designated entity.
Interpretation Note 39 (issue3), VAT treatment of public authorities and grants, paragraph 4.3 states the following: 
The definition of a “designated entity” was introduced with effect from 1 April 2005. 
A designated entity is a specific kind of vendor, namely: 
•	a “municipal entity” (as defined in section 1 of the Local Government: Municipal Systems Act 32 of 2000)
Designated entities are entities in which government has an interest. Government may therefore assist a designated entity by funding their activities either on an ongoing basis, or from time-to-time, as required.
Designated entities are therefore identified as service providers to government to the extent that the payment is in respect of taxable supplies made to the public.
As the deeming provision in section 8(5) was amended so that it now only applies to designated entities, any payment such as an institutional subsidy paid by a public authority to assist a designated entity to carry on its enterprise activities is subject to VAT at the standard rate with effect from 1 April 2005.</t>
  </si>
  <si>
    <t xml:space="preserve">AUDIT REPORT - LED TO QUALIFICATION
Overstatement of grant revenuE by non-accounting for VAT on grants received </t>
  </si>
  <si>
    <t>CFO/BTO</t>
  </si>
  <si>
    <t>28/10/2022</t>
  </si>
  <si>
    <t xml:space="preserve">Management response noted the final full set of Adjusted AFS will be assessed to confirm whether or not the adjustment have been processed appropriately </t>
  </si>
  <si>
    <t xml:space="preserve">Correct the VAT cpntrol and revenue line items in line with audit finding </t>
  </si>
  <si>
    <t>COAF 10</t>
  </si>
  <si>
    <t>Revenue from exchange transactions – Other income recorded inclusive of VAT
Audit Finding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MFMA Act 56 of 2003, Section 95(b) and (c)(i)  states the following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control.”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t>
  </si>
  <si>
    <t xml:space="preserve">Overstatement of other income - retention fees recorded inclusive of VAT </t>
  </si>
  <si>
    <t>Management agrees with auditors’ finding.
The amounts raised under income is inclusive of the VAT portion from the transaction, which should have been recorded net of VAT and VAT portion raised against VAT control account.  The receivable from Faku Mpumzi Civils is however correctly disclosed as being inclusive of VAT.
The correction on income will be effected in the GL and TB, and correction carried forward to the AFS. The correction will also be extended to other similar line items, if applicable.
Name:		Flicker Tiso
Position:  	Acting CFO
Date:               28 October 2022</t>
  </si>
  <si>
    <t xml:space="preserve">Correcting journal to de-recognise Vat portion on retention amount raised under Other Income and update VAT control with output Vat on income </t>
  </si>
  <si>
    <t>COAF 11</t>
  </si>
  <si>
    <t>SCM Commitments</t>
  </si>
  <si>
    <t>1.	Overstatement of commitments 
Audit Finding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MFMA Act 56 of 2003, Section 95(b) and (c)(i)  states the following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control.”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Nature
During the audit of commitments we noted that the commitments were overstated by and amount of R26 739,8</t>
  </si>
  <si>
    <t xml:space="preserve">Overstatement of SCM commitments due to recording of item in commitments register that was closed during the year </t>
  </si>
  <si>
    <t>Management agrees with the auditors’ finding.
The transaction with Openform was comprised of two parts (first 60% on order value) and (second 40% on order value).  The second part of the transaction was not processed agsinst the SCM commitments register, and there is a resulting overstatement.  The commitments figure in the annual financial statements will be adjusted accordingly, and schedule updated.
The item will also be removed from the irregular expenditure disclosure note in line with engagements on item with auditors confirming no SCM non-compliance by the A-CFO and CEO, and full transaction cost being paid back to the agency by the parent municipality. The irregular expenditure disclosure note will be corrected accordingly in the annual financial statements, and schedule updated.
Name:		Flicker Tiso
Position:  	Acting CFO 
Date:               28 October 2022</t>
  </si>
  <si>
    <t xml:space="preserve">Correction of commitments register and updated of commitments disclosure note in AFS </t>
  </si>
  <si>
    <t>SK Singeni
Z Gwayi</t>
  </si>
  <si>
    <t>COAF 12</t>
  </si>
  <si>
    <t>Prior Period Error Correction</t>
  </si>
  <si>
    <t xml:space="preserve">Legislation and requirements
Public Audit Act 25 of 2004, Section 15(1), General auditing powers states the following: 
“When performing an audit referred to in section 11, the Auditor General or an authorised auditor has at all reasonable times full and unrestricted access to; (a) any document, book or written or electronic record or information of the auditee or which reflects or may elucidate the business, financial results, financial position or performance of the auditee.”
MFMA act 56 of 2003 Section 95 States the following: 
The accounting officer of a municipal entity is responsible for managing the financial administration of the entity, and must for this purpose take all reasonable steps to ensure— 
(b) That full and proper records of the financial affairs of the entity are kept in accordance with any prescribed norms and standards;
(c) That the entity has and maintains effective, efficient and transparent systems—
i)	of financial and risk management and internal control
Audit engagement letter paragraph 65 states the following: 
“Requests for information will be submitted via email to the relevant person responsible, as assigned by the Accounting Authority for distribution and a carbon-copy (CC) will be forwarded to the CFO and the Accounting Authority (management):
o	Management has three working days to submit the information requested from the date the request was made. 
o	Failure to submit the information requested within the agreed timeframe will result in an audit finding and if material, individually or in aggregate, will impact the audit opinion.”
Nature
During the audit of Annual Financial Statements a request for information (RFI 16) issued on 15 September 2022 and was due for submission on the 19 September 2022. The RFI was requesting the journal and the supporting schedules and documents for all the prior period adjustments that the agency made as disclosed in note 34 of the AFS. </t>
  </si>
  <si>
    <t xml:space="preserve">AUDIT REPORT - LED TO QUALIFICATIONS
Prior period errors could not all be confirmed for 2021, and thus led to a qualification in 2022 as the corrections cannot all be traced back to applicable POE file </t>
  </si>
  <si>
    <t xml:space="preserve">Management disagrees with the auditors finding on the following:
Receivables:	
The amount was already included in prior year (2021) for a Principal-Agent transaction and hence the difference in current year (refer TB and GL on prior year DEA receivables account (8020) extract from financial system).  This relates to retention amount on DEA waste buy-back project that was a receivable for outstanding amount from funder in previous financial year.  This item will be included as a receivable under Principal-Agent in note 42, noting the change in 2022 by the value of the interest portion not recognized by the funder.  As a result no correcting journal to the GL and TB is required.
Payables:
The auditor was provided the reason for difference as it also pertains to suppliers that are for the CHDM Infrastructure Principal – Agent transactions, and thus not part of CHDA operational creditors. An age analysis for both comparative years was given to the auditors for confirmation that applicable engineer and contractors balances had already been included under the Principal-Agent disclosure note. As a result no correcting journal to the GL and TB is required.
Project Income:
The amount relates to the amount that was already on the TB and excluded the Principal- Agent transactions from 2021 / prior period in response to audit findings in previous year to not disclose these line items on face of the annual financial statements as they lead to overstatement of income and expenditure. Refer to COAF 18 of 2021 which resulted in adjustment of project income and expenditure amounting to  R65 042 086. 
Management however agrees with the auditors finding on the following:
PPE and Investment Property:
The fixed asset register was submitted to auditors under previous request. The applicable correcting journals from the recognition of asset and related support documents for the biltong factory addition as well as re-valuation exercise conducted, with the updated GL and TB will be provided immediately
Other Income:
No journal will be available as this amount was included under Other Income – the prior period error is caused by a Caseware mapping error that included LGSETA funds under Other Income in error – the amount is correct in GL and TB, so only requires a manual adjustment in the Caseware system to update the correction to the annual financial statements.
Name:		Flicker Tiso
Position:  	Acting CFO
Date:               03 November 2022
</t>
  </si>
  <si>
    <t xml:space="preserve">Auditor’s conclusion
Management comments noted, the information submitted is still assessed to confirm the appropriateness and validity of the adjustments. Not should be further taken of an additional finding issued (COAf 16) where it was confirmed that the prior period errors were not prepared in line with the requirements of GRAP 03
Prior period errors could not all be confirmed in the review of the adjusted AFS </t>
  </si>
  <si>
    <t xml:space="preserve">Prior period error file and corrections to be retained on a monthly basis as part of GL / TB review processes - All prior period errors effected in AFS correction to be provided with applicable support documentation - item has led to qualification of 2022, and 2021 prior period error corrections could not all be verified by the AGSA with applicable support information </t>
  </si>
  <si>
    <t>FM Tiso
B Ngozi
Z Gwayi</t>
  </si>
  <si>
    <t>COAF 13</t>
  </si>
  <si>
    <t>Cashflow Statement</t>
  </si>
  <si>
    <t xml:space="preserve">1.	Misstatement in the statement of cash flows
Requirements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MFMA Act 56 of 2003, Section 95(b) and (c)(i)  states the following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control.”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Nature
In performing the Audit of Statement of cash flows, we noted differences between the cash receipts from sale of goods and services as disclosed in the AFS and the recalculated amount the identified difference was to an amount of R1 396 355 (refer to the attached recalculation performed)
 The above difference led to the difference in the overall recalculated cash and cash equivalent amount as it did not balance as below: 
</t>
  </si>
  <si>
    <t>AUDIT REPORT - LED TO QUALIFICATION
The 2022 cashflow statement was corrected in line with the finding, but no adjustment effected on the prior period 2021 cashflows in line with correction of prior period errors resulting in qualification of cashflow statement</t>
  </si>
  <si>
    <t xml:space="preserve">CFO/BTO </t>
  </si>
  <si>
    <t>Management agrees with the auditor(s) finding.
The error in the cashflow has been carried forward from the errors in processing of agency fee / other income, where the VAT portion was erroneously excluded from the receivables at year when raising the journal from fee income owing at end June 2022.
This cashflow error will be corrected after the final AFS adjustments on mis-statement corrections are effected. 
Name:		Flicker Tiso
Position:  	Acting CFO
Date:               03 November 2022</t>
  </si>
  <si>
    <t xml:space="preserve">Management comments noted the adjustment will be followed through the final set of Adjusted AFS </t>
  </si>
  <si>
    <t xml:space="preserve">No applicable remedy for the 2021 cashflow statement in 2023, as outside of the 2-year rporting comparative period
The cashflows statement to be done on a quarterly basis, so that all areas of the cashflows statement balance and not left for the last in AFS drafting procedures </t>
  </si>
  <si>
    <t>COAF 14</t>
  </si>
  <si>
    <t>PPE - Valuation</t>
  </si>
  <si>
    <t xml:space="preserve">During the audit of Property Plant and Equipment we noted that the CHDA revalued all its moveable assets (furniture, fittings, computer equipment, office equipment and Motor Vehicles) which were fully depreciated from the prior year, i.e. which had Zero carrying value. 
There was no information/indication to believe that the fair value of these assets may have changed and materially differs from the carrying value of the individual assets to necessitate the revaluation in line with paragraph 39 of GRAP 17.
The asset were only revalued on grounds that the assets have reached their initial estimated useful life and they are still continued being used by the entity (This is therefore an condition that may have necessitated a revision in the useful life of the assets other than a condition that necessitates a revaluation)
Further the revaluation to the above assets was only performed to the individual assets which have been fully depreciated, and not the entire class of the assets as per paragraph 41 of GRAP 17 which states: If an item of property, plant and equipment is revalued, the entire class of property, plant and equipment to which that asset belongs shall be revalued. 
The financial impact of the revaluation from sampled items which was subject for testing is as follows: i.e increase in total book value of asset which previously had a zero book value: 
Asset category/class 	Carrying value after revaluation 
Furniture and Fittings	 R                                       41 007,39 
Motor vehicles 	 R                                     609 287,20 
	 R                                     650 294,59 
From the above, it is clear than a revaluation was performed inappropriately as it was not in line with the requirements of GRAP </t>
  </si>
  <si>
    <t>The revaluation of MV and Furniture/Fittings not implemented in full in line with GRAP, and limited to only Nil-Value assets identified in FAR review, resulting in potential under/overstatement of these PPE asset classes in 2022</t>
  </si>
  <si>
    <t>16/11/2022</t>
  </si>
  <si>
    <t>Reverse revaluation journals on applicable asset classes, and disclose items in line with pre-valuation figures in asset recon / PPE in adjusted AFS</t>
  </si>
  <si>
    <t>Z Gwayi
Z Msindwana</t>
  </si>
  <si>
    <t>COAF 15</t>
  </si>
  <si>
    <t>PPE - Change in estimate farming Machinery</t>
  </si>
  <si>
    <t xml:space="preserve">Effects of Changes in Accounting Estimate not disclosed in the AFS
During the audit of Property Plant and Equipment – Faming Machinery we noted that the CHDA performed a revaluation of all farming equipment on the grounds that the auditors could not place reliance on the revaluation that was performed by the previously expert in the prior financial year. 
The revaluation was therefore performed in order to restate the opening balances of the farming machinery which was acquired by a way of transfer/donation on 01 July 2019 when the Qamata Mechanisation Centre (QMC) was deregistered and all assets transferred to CHDA. 
In Performing the current year revaluation, the entity further made a revision to the estimated remaining useful lives of the farming machinery as it was determined that the assets as at year end 30 June 2022 had an estimated remaining useful lives of 4 years, thus the total useful life of farming equipment has been changed to 7 years. 
It was however noted per inspection of the accounting policy of the AFS 1.6 that the useful life of Farming Machinery was still stated at the original useful life of 4 Years from the date of transfer. Further there was no disclosure in the AFS stating the nature and the effect of the change in accounting estimate in line with GRAP 3
</t>
  </si>
  <si>
    <t xml:space="preserve">The above results in non-compliance with MFMA Section 122(1) (a) and paragraph 41 of GRAP 03 and as the AFS were not fairly presented since there is no disclosure for Change in estimate.
Further this may result in Material misstatements should the recalculation of the farming machinery be performed in line with the original useful life of farming machinery of 4 years
</t>
  </si>
  <si>
    <t>21/11/2022</t>
  </si>
  <si>
    <t xml:space="preserve">Management agrees with auditors finding.
The revaluation of tractor machinery resulted in identification of an extension to the initially disclosed estimated average useful life of this asset class (4 years), and the additional years were factored into the depreciation calculation without being adequately captured in the accounting policy note to indicate that the estimate had been adjusted to 7 years per the re-valuation exercise conducted. The extension is based on having conducted a revaluation and identified future useful life or economic value to generate revenue from these assets as they are maintained and serviced and are thus expected to continue running for an additional 3 years from date of valuation.
The accounting policy note 1.6 on PPE will be amended in line with changes to estimation of useful life in identified asset class. 
Name:		Flicker Tiso	
Position:  	Acting CFO	
Date:               16 November 2022
</t>
  </si>
  <si>
    <t xml:space="preserve">Management response noted and the proposed adjustments will be followed through against the final full set of Adjusted AFS to confirm whether or not the adjustment have been processed appropriately </t>
  </si>
  <si>
    <t xml:space="preserve">Correction of the applicable note on AFS on the change in estimation </t>
  </si>
  <si>
    <t>COAF 16</t>
  </si>
  <si>
    <t xml:space="preserve">Prior Period Error </t>
  </si>
  <si>
    <t>During the audit of prior period error note, we noted that the current disclosure of the prior period error note does not stipulate the extent of the restatement of prior period balances in line with the requirements of GRAP 03. 
Further management did not provide detailed reconciliation of prior period error adjustment amount for the farming machinery (which was restated through a determination of a new fair value) at the beginning of the earliest prior period presented (01 July 2021): 
•	The revaluation of farming machinery was performed in order to restate the opening balances of the farming machinery which was acquired by a way of transfer/donation on 01 July 2019 when the Qamata Mechanisation Centre (QMC) was deregistered and all assets transferred to CHDA. 
•	Thus for the Current year AFS, as the corresponding period is 2020/21 the effects of the prior period adjustment should also disclose the amount of the correction at the beginning of 2020/21 (i.e. 01 July 2021)</t>
  </si>
  <si>
    <t>Management did not take into account the requirements of GRAP 3 to disclose the effect of the change in accounting estimate for farming machinery
•	Non-compliance with MFMA Section 122(1) (a) and paragraph 51 of GRAP 03, which resulted to the prior period error note not appropriately disclosed
•	Further in the absence of the detailed reconciliation of prior period error adjustment amount for the farming machinery, we are unable to conclude that adjustments were valid, accurate, complete and correctly classified</t>
  </si>
  <si>
    <t xml:space="preserve">Management agrees with the auditors finding.
The 2022 annual financial statements have only made disclosure of the prior period closing balances at 30 June 2021 and current year closing balances at 30 June 2022.  The movement between the financial periods has not been disclosed in the annual financial statements.  This also includes disclosing applicable values at time of asset transfer dating back to prior periods when the assets were transferred so the progression in PPE values can be noted.
The accounting standard (GRAP03) will be reviewed, and applicable amendments will be effected under prior period error note 34 and submitted as part of adjusted annual financial statements for auditors review.
Name:		Flicker Tiso
Position:  	Acting CFO	
Date:               16 November 2022
</t>
  </si>
  <si>
    <t xml:space="preserve">Management response noted and the amendments will be followed through against the final full set of Adjusted AFS to confirm whether or not the adjustment have been processed appropriately </t>
  </si>
  <si>
    <t>Review the PPE prior period error note in line with the asset revaluation and restated balances</t>
  </si>
  <si>
    <t>COAF 17</t>
  </si>
  <si>
    <t>AOPO  / Accuracy of Reported Information</t>
  </si>
  <si>
    <t>During the audit of performance information for programme 3: to develop economically viable and sustainable rural corridors by 2027, the following differences were noted in relation to the reported performance for the following indicators:</t>
  </si>
  <si>
    <t xml:space="preserve">Overstatement of reported performance </t>
  </si>
  <si>
    <t xml:space="preserve">EXCO </t>
  </si>
  <si>
    <t xml:space="preserve">Management agrees with auditors finding.
9.1.1	- 	(1 active partnership to support agro-processing) initially reflected as Exceeded, adjusted down by 1 from 2 to Achieved from Exceeded
The work done on the project jointly-implemented with CHCDC has been removed, and reported achievement based on the project implemented at Shiloh on wine-grape production and processing.
10.1.7	-	(2 agro-processing facilities supported to support local fruit grain and vegetable producers) initially reflected as Achieved, adjusted down by 1 from 2 to Not Achieved 
Both listed projects are implemented jointly with the CHCDC (Chris Hani Co-operative Development Center) and are carried forward from projects and service level agreements in previous financial periods, and covered in the current tri-partite agreement between the CHDA-CHCDC and CHDM for co-operative support, commercialization and operationalization of development projects within the Chris Hani District
 .  
The related service level agreements on partnership between CHDA and CHCDC for each are thus outdated, and no longer applicable in confirming an active documented partnership between the two entities, despite activities being on-going and being monitored, under this active tri-partite agreement.
We also agree that under the partnerships, one of the two key deliverables on the ongoing undocumented partnerships were not completed by end June 2022, ie the completion of the refurbishment of the fertilizer blending agro-processing facilities. 
Planned remedial action is to finalise the updated partnership agreements with the CHCDC on both projects, as both ongoing reporting items into 2022-23, and align these with the recently approved DSBD funding approval for finalization of the fertilizer blending facilities, and continue monitoring on the implementation progress on both projects into 2022-23 as part of tracking performance on items not achieved in full by end June 2022.
This also includes re-stating the performance report for end June 2022 in line with the auditors finding. The effect of the correction is however nil on the stated 54% performance.
Name:		Flicker Tiso 
Position:  	Acting CFO
Date:               18 November 2022
</t>
  </si>
  <si>
    <t>18/11/2022</t>
  </si>
  <si>
    <t xml:space="preserve">Management response noted and the amendments will be followed through against the final Adjusted APR to confirm whether or not the adjustment have been processed appropriately </t>
  </si>
  <si>
    <t>APR correction and adjustment of identified line items</t>
  </si>
  <si>
    <t>COAF 18</t>
  </si>
  <si>
    <t>Accounting Policies - Provisions</t>
  </si>
  <si>
    <t>During the audit of the presentation and disclosure of Provisions and contingencies, we noted that there is no accounting policy disclosed for provisions and contingent liabilities in line with GRAP 1, 3 and 19</t>
  </si>
  <si>
    <t xml:space="preserve">The AFS do not have an accounting policy for provisions, as in prior priod, all provisions were included under payables </t>
  </si>
  <si>
    <t>Management agrees with auditors finding.
In previous financial periods, the agency provisions for future expenses were incorrectly disclosed as part of payables at year end, but this was corrected in the 2022 annual financial statements where future provision amounts were separated from actual payables at end June 2022.  The related accounting policy on provisions was thus not included in oversight.
In the previous financial periods, the agency also did not disclose any contingencies, with 2022 annual financial statements being the first time that contingencies were recognized.  The related accounting policy on contingencies was thus not included in oversight.
The amendments to the accounting policy section of the annual financial statements will be updated in line with GRAP19, and corrections submitted as part of adjustment annual financial statements for auditors review and confirmation. No amendments to the actual figures disclosed have been identified, and thus the disclosed figures will remain in the applicable notes in the annual financial statements.
Name:		Flicker Tiso	
Position:  	Acting CFO
Date:               16 November 2022</t>
  </si>
  <si>
    <t>Correction of applicable accounting policy in AFS</t>
  </si>
  <si>
    <t>Immediate</t>
  </si>
  <si>
    <t>COAF 19</t>
  </si>
  <si>
    <t>PPE</t>
  </si>
  <si>
    <t>GRAP 16.32 states the following: 
An investment property shall be measured initially at its cost (transaction costs shall be included in this initial measurement).
GRAP 16.34 states the following: 
The cost of a purchased investment property comprises its purchase price and any directly attributable expenditure. Directly attributable expenditure includes, for example, professional fees for legal services, property transfer taxes and other transaction costs.
Nature
Issue 1
During the audit of Investment Property, it was noted that the CHDA initially incorrectly recorded the acquisition of the Investment Property as project expenditure when it was acquired during the 2020/21 financial year. The error was identified in the Current financial year and a journal (Ref no. ZM038/2022) was processed to correct the error. 
However per inspection of the supporting documents it was noted that the investment property was recognised at the cost of R800 000 which was the actual unit cost of the investment property. The directly attributable expenditure (tot the total of 600 000) was not recognised as the cost of the Assets. 
Since the correction of the error was effective 12 April 2022, the impact of the above understatement taking in to account the depreciation is R561 267 on the closing balance of Investment property as at 30 June 2022
Issue 2
We further noted per inspection of the accounting policy disclosure note 1.5 of the AFS that the Entity indicated that the Investment Property is subsequently measured at Fair Value. However per the detailed testing performed and inspection of the Note it was confirmed that the Depreciation has been applied on the investment property thus in substance the investment property has been measured at Cost. Thus the stated accounting policy in inappropriate</t>
  </si>
  <si>
    <t>Understatement of investment property due to calculation errors in PPE recon for Molteno biltong factory</t>
  </si>
  <si>
    <t>15/11/2022</t>
  </si>
  <si>
    <t xml:space="preserve">Management agrees with auditors finding.
The biltong factory was under-recognized at building cost, and not at full transactional value of building cost + transfer / legal and related costs in acquiring the asset.  The investment property value will be updated in the asset register and related calculations to amend or update the accumulated depreciation and closing carrying values at end June 2022.  This includes re-statement of the correction made in prior period 2021, where the project expenditure was corrected to recognize the capitalization of the asset to investment property. The impact will be as follows:
2021:	Further reduction of project income and expenditure by R600000.00, and additional increase in asset by same value.  There is also an additional increase in depreciation costs that will affect the accounting surplus / deficit at year end June 2021
2022:	The adjusted values from the year of asset recognition will be utilized in recalculating the depreciation expenditure and updating the closing asset carrying values at end June 2022
The accounting policy on investment property (note 1.5) will be amended to recognition of investment property at cost as part of adjustment to annual financial statements.
The note on investment property (note 2) in the annual financial statements will also be amended to update the investment property schedule opening balances, and accumulated depreciation and closing values
Name:		Flicker Tiso
Position:  	Acting CFO
Date:               16 November 2022
</t>
  </si>
  <si>
    <t xml:space="preserve">Capitalise the additional costs to PPE additions for investment property, and restate the depreciation and related PPE balances in 2021 and 2022, and update the agency FAR </t>
  </si>
  <si>
    <t>COAf 20</t>
  </si>
  <si>
    <t>Statement of Change in Nett Assets</t>
  </si>
  <si>
    <t xml:space="preserve">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Nature
In performing the Audit of the Financials, we noted that the values per the Statement of Changes in Net Assets are incorrect as the amounts do not cast and cross cast. It was also noted the amounts used, do not agree to the prior final adjusted Financial statements.
Refer to Annexure – Statement of Changes in Net Assets
</t>
  </si>
  <si>
    <t xml:space="preserve">AUDIT REPORT - LED TO QUALIFICATION
The nett assets was overstated / understated by updated accumulated surplus and changes did not agree with statement of prior period error affecting opening balances to accumulated surplus </t>
  </si>
  <si>
    <t>17/11/2022</t>
  </si>
  <si>
    <t>22/11/2022</t>
  </si>
  <si>
    <t xml:space="preserve">Management agrees with auditors finding.
The correction to the statement of changes in net assets will be effected and submitted with the final adjusted annual financial statements. 
There are several adjustments that have also been effected in response to auditors findings, which will also have an impact on final adjusted surplus in 2022 and restated surplus in 2021, and these will be factored in the final adjustment.
Name:		Flicker Tiso 
Position:  	Acting CFO
Date:               25 November 2022
</t>
  </si>
  <si>
    <t xml:space="preserve">The statement of nett assets must be reconciled each quarter, to keep track of any in year and prior period entries that may affect the accumulated surplus movement </t>
  </si>
  <si>
    <t xml:space="preserve">FM Tiso
Z Gwayi </t>
  </si>
  <si>
    <t xml:space="preserve">In progress
</t>
  </si>
  <si>
    <t>COAf 21</t>
  </si>
  <si>
    <t>PPE - Differences in Disclosure Note</t>
  </si>
  <si>
    <t xml:space="preserve">During the audit of presentation and disclosure for PPE differences were noted between reconciliation of PPE and the note as per note 3 on the AFS
It was further noted that the reconciliation for 2021 was inaccurately casted for office equipment and IT equipment: </t>
  </si>
  <si>
    <t>PPE disclosure note not faily presented in line with GRAp prescripts</t>
  </si>
  <si>
    <t>Management agrees with auditors finding.
The differences have arisen due to casting of the figures from the TB into the Caseware AFS module. These are typing errors and inconsistencies due to human error and inadequate review. These have been corrected in the adjusted annual financial statements.
Name:		Flicker Tiso
Position:  	Acting CFO
Date:               25 November 2022</t>
  </si>
  <si>
    <t xml:space="preserve">The PPE schedule to be corrected in Caseware to correct the alignment and casting from TB issues </t>
  </si>
  <si>
    <t>COAf 22</t>
  </si>
  <si>
    <t>AOPO - Consistency</t>
  </si>
  <si>
    <t xml:space="preserve">During the review of AOPO, 4 targets under programme 3 had issue of reported ifnormation not being consistent with the annual target </t>
  </si>
  <si>
    <t xml:space="preserve">Management agrees with the auditors finding.
The work done on the partnership with Dicla Projects on livestock has not been adequately captured in the progress report.  The item has been re-worded, to confirm that the livestock support/vaccination/animal health was in fact funded by CHDM and implemented by the CHDA in partnership with Dicla Projects.
The work done relating to two technical studies for the industrial park has been effectively corrected, to indicate that only 1 x study was conducted in the year relating to a rentals’ valuation assessment and study for the Komani Industrial Park.
The work done on critical infrastructure technical studies to support economic development has been also reworded, as work done under the CHDM-funded critical infrastructure programme relates to technical studies towards on anchor projects earmarked for development in the Chris Hani District.  Outputs under this programme include feasibility assessment reports, environmental impact assessment reports, business plan documents, which are all technical documents.  
This has been corrected in the APR for 2021-2022 but does not however change the reported level of performance on achieved outputs in the performance report. The amendments merely improve alignment of the POE provided, with the stated output, and better aligns reported performance with the target for better and improved consistency of the performance report.
Name:		Flicker Tiso
Position:  	Acting CFO	
Date:               18 November 2022
</t>
  </si>
  <si>
    <t>COAf 23</t>
  </si>
  <si>
    <t>Contingencies</t>
  </si>
  <si>
    <t xml:space="preserve">Based on the audit work performed for contingencies it was noted that the CHDA disclosed contingent liability arising from the following: Tulsaspark- CHDA (Partnership agreement), as a Standing contractual agreement between CHDA and Tulsaspark for operations of the DEA funded waste buy back centres. Tulsaspark was appointed as contractor before end June 2022 through an Expression of Interest Bid to enter into a partnership with CHDA. The CHDA has a commitment of R707 000 due and payable by CHDA as contribution at an unknown date as their % portion of the partnership. 
Upon the assessment of the contract, we noted that this contribution of R707 000 the CHDA is expected to make is a capital contribution for the interest they will won in the partnership agreement. Thus in nature it has more of an equity element i.e. an expected investment to a partnership that the CHDA will make. 
From our assessment we have determined that there is no possible obligation (liability) but an expected future contribution (investment) therefore the matter does not meet the criteria to be recognised as a contingent liability. The expected investment can be treated as a commitment i.e future capital expenditure (investment) that the CHDA has commitment to make in line with the partnership agreement. 
From the above it is therefore clear that the amount has been incorrectly classified as a contingencies
</t>
  </si>
  <si>
    <t>Overstatement of contingencies disclosure note and udnrestatement of commitment by Tulsaspark contract value</t>
  </si>
  <si>
    <t>CFO/SCM</t>
  </si>
  <si>
    <t>Management agrees with the auditors finding.
There has been engagement with the auditors on the thought process leading up to raising the amount payable to Tulsaspark in the annual financial statements in the contingencies note.  This was due to there being no definitive timeframe or date of payment, and there having to be certain conditions being met before CHDA is able to make payment of the contribution amount. The recommendation to include it in the commitments register as well as commitments disclosure note instead has been noted and will be effected. The annual financial statements will also be adjusted accordingly. This includes update of any accounting policy dealing with commitments and investments in the annual financial statements.
Any proceeds by way of income payable to CHDA on waste tonnages or splitting of proceeds from net profits after tax from partnership operations that may accrue in the future will be recorded as investment income, and auditors are required to confirm in the auditors’ conclusion if this will be adequate accounting treatment in recognition of these future income streams, so as to ensure accurate and correct disclosure and accounting treatment of related income from the Tulsaspark agreement.
Name:		Flicker Tiso 
Position:  	Acting CFO	
Date:               18 November 2022</t>
  </si>
  <si>
    <t xml:space="preserve">Correction of the SCm commitments register and applicabledisclosure note </t>
  </si>
  <si>
    <t>FM Tiso
SK Singeni</t>
  </si>
  <si>
    <t xml:space="preserve">TOTAL AUDIT FINDINGS </t>
  </si>
  <si>
    <t xml:space="preserve">TOTAL AUDIT ACTION ITEMS TO BE IMPLEMENTED BEFORE NEXT AUDIT </t>
  </si>
  <si>
    <t>TOTAL ACTION ITEMS IN PROGRESS:</t>
  </si>
  <si>
    <t>TOTAL ACTION ITEMS RESOLVED:</t>
  </si>
  <si>
    <t>PRIORITY AREAS FOR MFMA 2023 / AFS DEVELOPMENT:</t>
  </si>
  <si>
    <t>NETT ASSETS
CASHFLOW STATEMENT
DOCUMENTATION OF PRIOR PRIOD ERRORS
IRREGULAR EXP / SCM NON-COMPLIANCE</t>
  </si>
  <si>
    <r>
      <rPr>
        <b/>
        <sz val="8"/>
        <color theme="1"/>
        <rFont val="Arial"/>
        <family val="2"/>
      </rPr>
      <t>Requirement</t>
    </r>
    <r>
      <rPr>
        <sz val="8"/>
        <color theme="1"/>
        <rFont val="Arial"/>
        <family val="2"/>
      </rPr>
      <t xml:space="preserve">
Section 95(b) and (c)(i) of the Municipal Finance Management Act (MFMA) states that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control. Section 7(1) of the National Treasury Designated Sectors circular number 3 of 2019/20, Invitation and Evaluation of bids based in stipulated minimum threshold for local production and content for steel conveyancing pipes, pipe fittings and specials, states the following:
“Once bids are awarded, the DTI  must be notified of all the successful bidders and the estimated value of the contracts and be provided with copies of the contracts, MBD 6.2 Certificates together with the Declaration C submitted by the successful bidders within 30 days of award.” 
Contrary to the above requirement, during the testing of Supply Chain Management, it was noted that the agency did notify the Department of Transport and Industry (herein referred to as “dti”) of the successful bidders and the estimated value of the contracts for the following bids:-
Bid Reference	Bid Description	Awarded provider	Contract Value
RFQ/011/21-22	Supply and delivery of Protective clothing	Ingwe Enkulu Logistics	 R    42 431.76 
In addition to the above, no evidence exists to indicate that the MBD 6.2 Certificates together with the Declaration C submitted by the successful bidders were submitted to the dti. </t>
    </r>
  </si>
  <si>
    <r>
      <rPr>
        <b/>
        <sz val="8"/>
        <color theme="1"/>
        <rFont val="Arial"/>
        <family val="2"/>
      </rPr>
      <t>Management agrees with the auditor’s finding.</t>
    </r>
    <r>
      <rPr>
        <sz val="8"/>
        <color theme="1"/>
        <rFont val="Arial"/>
        <family val="2"/>
      </rPr>
      <t xml:space="preserve">
The proposed recommendation on enhancement of SCM internal control environment is noted with regards to transactions involving local content and reporting requirements to the DTI. 
Name:	Flicker Tiso
Position:  Acting CFO
Date: 30 September 2022
</t>
    </r>
  </si>
  <si>
    <r>
      <t xml:space="preserve">Done
</t>
    </r>
    <r>
      <rPr>
        <sz val="8"/>
        <color theme="1"/>
        <rFont val="Arial"/>
        <family val="2"/>
      </rPr>
      <t>Submission of 2 items in current year from 01/07/2022 already submitted to the DTI</t>
    </r>
  </si>
  <si>
    <r>
      <rPr>
        <b/>
        <sz val="8"/>
        <color theme="1"/>
        <rFont val="Arial"/>
        <family val="2"/>
      </rPr>
      <t>Requirement</t>
    </r>
    <r>
      <rPr>
        <sz val="8"/>
        <color theme="1"/>
        <rFont val="Arial"/>
        <family val="2"/>
      </rPr>
      <t xml:space="preserve">
MFMA Act 56 of 2003, Section 122(1)(a) states the following: 
“Every municipality and every municipal entity must for each financial year prepare annual financial statements which—
a)	 fairly presents the state of affairs of the municipality or entity, its performance against its budget, its management of revenue, expenditure, assets and liabilities, its business activities, its financial results, and its financial position as at the end of the financial year;” 
Further GRAP 1.17 states the following
Financial statements shall present fairly the financial position, financial performance and cash flows of an entity. Fair presentation requires the faithful representation of the effects of transactions, other events and conditions in accordance with the definitions and recognition criteria for assets, liabilities, revenue and expenses set out in the Framework for the Preparation and Presentation of Financial Statements. The application of Standards of GRAP with additional disclosures when necessary, is presumed to result in financial statements that achieve a fair presentation.
During the audit of Financial Statements we noted the following differences between the supporting schedules and the financial statements submitted for audit on 31 August 2022.
</t>
    </r>
  </si>
  <si>
    <r>
      <rPr>
        <b/>
        <sz val="8"/>
        <color theme="1"/>
        <rFont val="Arial"/>
        <family val="2"/>
      </rPr>
      <t>Management agrees with the auditor’s finding.</t>
    </r>
    <r>
      <rPr>
        <sz val="8"/>
        <color theme="1"/>
        <rFont val="Arial"/>
        <family val="2"/>
      </rPr>
      <t xml:space="preserve">
-	Investment property (Molteno Biltong Factory) - the difference arises from differences in the GL/TB and final AFS arising from depreciation expenditure differences from dating issues in the initial and subsequent adding of the asset to the FAR.  The amount in the AFS is thus correct, as per the addition date of April 2021, which corresponds to date of purchase and payment for acquisition of property. Management has previously expensed the item as a project cost, but on receipt of deeds office registration paperwork, identified the error in prior year 
(no AFS adjustment proposed)
-	Assets / PPE (various classes) - the difference arises from differences in the GL/TB and final AFS arising from depreciation expenditure differences from the asset re-valuation exercise concluded on nil-value assets during the prior period. Management accounted for the assets in 2021, resulting in an understatement of accumulated depreciation.  The error was noticed after submission date of 31 August and will be corrected accordingly in the CaseWare working paper file, a journal will be processed to correct the error in prior year and year under review (AFS adjustment to correct proposed)
-	Irregular expenditure – the difference is due to incorrect schedule being submitted with 2022 AFS, where 2021 prior year downward adjustment had not been factored in line with COAF issued in overstatement of irregular expenditure in 2021 
(AFS adjustment and support schedule correction proposed) 
-	Provisions – the difference arises from leave provision, which has been reduced in the AFS, but final journal not processed at time of submitting TB/GL to AG on 31 August 2022.  This is due to a reduced closing leave accrual value at 30 June 2022 than the previous year due to leave taken and leave paid out on termination effected during the year 
(updated GL and journal to be provided)
Name:		Flicker Tiso
Position:  	Acting CFO
Date:		30 September 2022
</t>
    </r>
  </si>
  <si>
    <r>
      <t xml:space="preserve">Done
</t>
    </r>
    <r>
      <rPr>
        <sz val="8"/>
        <color theme="1"/>
        <rFont val="Arial"/>
        <family val="2"/>
      </rPr>
      <t xml:space="preserve">All required schedules provided for audit testing </t>
    </r>
    <r>
      <rPr>
        <b/>
        <sz val="8"/>
        <color theme="1"/>
        <rFont val="Arial"/>
        <family val="2"/>
      </rPr>
      <t xml:space="preserve">
</t>
    </r>
    <r>
      <rPr>
        <sz val="8"/>
        <color theme="1"/>
        <rFont val="Arial"/>
        <family val="2"/>
      </rPr>
      <t xml:space="preserve">
All approved</t>
    </r>
    <r>
      <rPr>
        <b/>
        <sz val="8"/>
        <color theme="1"/>
        <rFont val="Arial"/>
        <family val="2"/>
      </rPr>
      <t xml:space="preserve"> </t>
    </r>
    <r>
      <rPr>
        <sz val="8"/>
        <color theme="1"/>
        <rFont val="Arial"/>
        <family val="2"/>
      </rPr>
      <t>AGSA AFS adjustments were affected in the submission of AFS and APR adjustments before end 11/2022</t>
    </r>
    <r>
      <rPr>
        <b/>
        <sz val="8"/>
        <color theme="1"/>
        <rFont val="Arial"/>
        <family val="2"/>
      </rPr>
      <t xml:space="preserve">
</t>
    </r>
  </si>
  <si>
    <r>
      <rPr>
        <b/>
        <sz val="8"/>
        <color theme="1"/>
        <rFont val="Arial"/>
        <family val="2"/>
      </rPr>
      <t>Requirement</t>
    </r>
    <r>
      <rPr>
        <sz val="8"/>
        <color theme="1"/>
        <rFont val="Arial"/>
        <family val="2"/>
      </rPr>
      <t xml:space="preserve">
MFMA Act 56 of 2003, Section 62 (1) (b) states the following:
The accounting officer of a municipality is responsible for managing the financial administration of the municipality, and must for this purpose take all reasonable steps to ensure that full and proper records of the financial affairs of the municipality are kept in accordance with any prescribed norms and standards.
MFMA Act 56 of 2003, Section 62 (1)(c) (i) states the following:
The accounting officer of a municipality is responsible for managing the financial administration of the municipality, and must for this purpose take all reasonable steps to ensure that the municipality has and maintains effective, efficient and transparent systems of financial and risk management and internal control.</t>
    </r>
  </si>
  <si>
    <r>
      <rPr>
        <b/>
        <sz val="8"/>
        <color theme="1"/>
        <rFont val="Arial"/>
        <family val="2"/>
      </rPr>
      <t>Management agrees with the auditor’s finding.</t>
    </r>
    <r>
      <rPr>
        <sz val="8"/>
        <color theme="1"/>
        <rFont val="Arial"/>
        <family val="2"/>
      </rPr>
      <t xml:space="preserve">
The policies were reviewed by management during the year, but the proposed amendments arising from identified policy gaps were not presented to the CHDA Board of Directors before end June 2022 for approval or adoption.  
This is due to the scheduled policy work-shop being deferred several times in the fourth quarter, with date re-scheduled for 26 and 27 September 2022.
Name:		Flicker Tiso
Position:  	Acting CFO
Date:		30 September 2022</t>
    </r>
  </si>
  <si>
    <r>
      <t xml:space="preserve">In progress
</t>
    </r>
    <r>
      <rPr>
        <sz val="8"/>
        <color theme="1"/>
        <rFont val="Arial"/>
        <family val="2"/>
      </rPr>
      <t>The board policy review was deferred, and staff policy workshop also deferred due to appointed SP availability.  The date of staff policy workshop set for 17/18 January 2023, after which the policies will be re-submitted to board for workshopping and adoption</t>
    </r>
  </si>
  <si>
    <r>
      <rPr>
        <b/>
        <sz val="8"/>
        <color theme="1"/>
        <rFont val="Arial"/>
        <family val="2"/>
      </rPr>
      <t xml:space="preserve">Requirement </t>
    </r>
    <r>
      <rPr>
        <sz val="8"/>
        <color theme="1"/>
        <rFont val="Arial"/>
        <family val="2"/>
      </rPr>
      <t xml:space="preserve">
Municipal Finance Management Act (No. 56 of 2003), Section 99(2b), Expenditure management states the following:
The accounting officer of the municipal entity  must take all reasonable steps to ensure that all money owing by the entity is paid within 30 days of receiving the relevant invoice or statement unless prescribed otherwise for certain categories of expenditure.In performing the Audit of the Financials, we noted that the CHDA did not pay the below invoices within 30 days resulting in a non-compliance. Board fee payments removed from finding in amended COAF issued 20/10/2022	</t>
    </r>
  </si>
  <si>
    <r>
      <rPr>
        <b/>
        <sz val="8"/>
        <color theme="1"/>
        <rFont val="Arial"/>
        <family val="2"/>
      </rPr>
      <t>Management agrees with auditor’s finding.</t>
    </r>
    <r>
      <rPr>
        <sz val="8"/>
        <color theme="1"/>
        <rFont val="Arial"/>
        <family val="2"/>
      </rPr>
      <t xml:space="preserve">
There was non-compliance in 2021-2022 relating to inability to pay third parties within legislated 30 days, but this was not due to lack of management oversight or negligence in processing of creditors, but mitigating circumstances affecting the agency’s budget, finances and cashflow, which were communicated to the board and shareholder, as well as internal processes in review of all claims by third parties.
This can be summarised as follows:
-	The agency tabled a budget to the board in 05/2021 for 2021-2022 financial period, and final approved budget was less than 50% of initial budget.  The board thus requested a budget  guarantee letter from the shareholder as confirmation that the cut budget would be included in the adjustment process at midyear.  Several LED budget line items were thus unfunded for 2021-2022, operational grant allocation was reduced, as well as anticipated agency fee income to fund budget shortfalls  reduced.  As a result, all agency fee income was diverted to funding unfunded LED projects, as the core business of the agency, and budget allocations cut on administrative and general expenditure, which affected ability to pay general expense items such as ICT costs, audit fees, company secretariat fees and board fees on time
-	A financial turnaround plan was developed by management, presented to the board and shareholder, where a bailout to cover overdue debt and operational commitments was requested at midyear.  This did not materialise, with only a minimal adjustment amount approved to cover employee salaries and board fees for the remainder of the year.  It was thus noted that there were overdue suppliers and commitments that could not be met on time
-	Overdue suppliers were engaged to make repayment plan arrangements, to mitigate risks associated with legal fees and litigation on non-payment, as well as interest charges on late payments, and most suppliers understood and were willing to enter into repayment arrangements with the agency and not seek a legal collection process.  The delays in board and committee sitting fees were also reported as a standing item at Governance Committee and Board level, and it was agreed and understood that non-payment of fees was due to the agency financial crisis, and that plans would be made to settle overdue fees in line with the financial recovery of the agency and collection of agency fee income
-	There were also challenges with late submission of fee claims by board members as part of the board fee reconciliation process to quantify unpaid fees, but in addition, cashflow challenges were communicated at all levels of the board and non-payment of fees in prioritisation of employee salaries, agency running costs and third - party debt was noted and understood.  The auditors were referred to minutes of meetings, and discussions on the agency financial crisis and turnaround plan for reference
-	There were also challenges in account reconciliation with internal audit and company secretariat accounts, where communication was made with the service providers on delays in payment due to the financial crisis, but also queries made and resolved on rate-based fees that could not be quantified on face of invoice, and later resolved with an itemised billing on fee-hours claimed and verified, including credit notes for resolution of duplicate billing issues and billing for work not actually done / confirmed with verifiable output.  The auditors were also provided evidence on account resolution communication with affected suppliers, with detailed reasons for withholding payment
As a result, there was no litigation and minimal interest charged (AG account only) on the identified late-paid items in the summary table above.
Therefore, given the above, management thus disagrees with the root cause of late payment raised by the auditor, as late payments being a result of lack in oversight.  Rather, the late payment non-compliance arose from a number of contributing factors, and thus each late paid item in the finding should be treated and viewed on individual merit. 
Name:     Flicker Tiso
Position:  Acting CFO	
Date:   05 October 2022</t>
    </r>
  </si>
  <si>
    <r>
      <t xml:space="preserve">Done
</t>
    </r>
    <r>
      <rPr>
        <sz val="8"/>
        <color theme="1"/>
        <rFont val="Arial"/>
        <family val="2"/>
      </rPr>
      <t xml:space="preserve">All payments being made within applicable 30days due to improved cashflow management - the debt has also been reduced by end 12/2022 compared to midyear of previous year.  Any unpaids amounts relate to non-payment by funders, or service delivery / quality issues on srevice provider billing invoices still being queried </t>
    </r>
    <r>
      <rPr>
        <b/>
        <sz val="8"/>
        <color theme="1"/>
        <rFont val="Arial"/>
        <family val="2"/>
      </rPr>
      <t xml:space="preserve">
</t>
    </r>
  </si>
  <si>
    <r>
      <rPr>
        <b/>
        <sz val="8"/>
        <color theme="1"/>
        <rFont val="Arial"/>
        <family val="2"/>
      </rPr>
      <t xml:space="preserve">Management agrees with auditors’ finding.
</t>
    </r>
    <r>
      <rPr>
        <sz val="8"/>
        <color theme="1"/>
        <rFont val="Arial"/>
        <family val="2"/>
      </rPr>
      <t xml:space="preserve">
The journal on raising the unpaid agency fees from infrastructure project at year end was excluding VAT for agency fee income, and the same amount was raised against CHDM agency fee receivable, with difference allocated to VAT control account.
The correction will be effected accordingly to update the VAT and CHDM receivable amounts in the GL and TB for 30 June 2022. The correction will be carried through to the annual financial statements.
Name: Flicker Tiso
Position: Acting CFO 	
Date: 26 October 2022</t>
    </r>
  </si>
  <si>
    <r>
      <t xml:space="preserve">Done
</t>
    </r>
    <r>
      <rPr>
        <sz val="8"/>
        <color theme="1"/>
        <rFont val="Arial"/>
        <family val="2"/>
      </rPr>
      <t xml:space="preserve">The journal was raised, and it had impact on VAT receivable figure, and increased receivables from exchange - audited and no issues in final AFS </t>
    </r>
  </si>
  <si>
    <r>
      <rPr>
        <b/>
        <sz val="8"/>
        <rFont val="Arial"/>
        <family val="2"/>
      </rPr>
      <t>Management disagrees with the auditors finding.</t>
    </r>
    <r>
      <rPr>
        <sz val="8"/>
        <rFont val="Arial"/>
        <family val="2"/>
      </rPr>
      <t xml:space="preserve">
The CHDA entered into a principal-agent service contract for implementation support to the CHDM (parent municipality) for project management and implementation of water and sanitation projects, to assist with eradication of service delivery backlogs, in exchange for a project management fee.
Part of the agreement involves project managing existing projects, where the procurement has been effected by the CHDM, but another component requires that CHDA makes the appointment of engineering providers and contractor firms to carry out the required water and sanitation deliverables on approved projects. As a municipal entity, the CHDA is thus required to adhere to the provisions of the MFMA and NT Regulations for carrying our supply chain processes, and the billing of a management fee implies that the CHDA has carried out its function under the principal-agent transactions with required due care, compliance, and effective oversight, so as to prevent incurring of irregular, unauthorized fruitless and wasteful expenditure in the infrastructure projects it is mandated to implement under the principal-agent service delivery agreement with the CHDM.
In the previous audit period (2021), the auditors raised two findings, quoting applicable legislation as follows:
- Irregular expenditure recognized in the process of procurement for an infrastructure project resulted in irregular expenditure amounting to R515 350.70, which had not been disclosed by the CHDA despite the SCM non-compliance relating to DTI/local content threshold provisions not being met in the procurement process.  This was raised despite the transaction falling under the principal-agent definition as presented by GRAP.  The CHDA was thus faced with an audit finding relating to under-disclosure, which was then corrected by restatement of the disclosure note by the applicable amount
- All income and expenditure line items relating to project expenditure and grant income received in the carrying our of infrastructure projects had been disclosed on the face of the annual financial statements.  The auditors raised a finding that the statement of financial performance was thus overstated by the value of infrastructure project income and related project expenditure on engineering and contractor fees.  The recommendation was to thus disclose these in a separate principal-agent disclosure note, and not present these items on the face of the annual financial statements, except for the agency fee from infrastructure administration project fee income to which the CHDA was entitled to as an implementation fee from the CHDM
In the current year under audit (2022) these principles were carried forward, in line with the prior period findings, and the continued additional irregular expenditure from the initial contract raised in the 2021 audit finding disclosed in the disclosure note relating to irregular expenditure.  An additional irregularity was also identified during the course of the year, where the CHDA, as agent, receiving an agency fee, failed to take due care in appointing on an infrastructure contract, and related irregular expenditure thus disclosed.  
The basis of the disclosure was the resulting litigation against the CHDA and the appointed service provider / contractor, as well as an internally-commissioned investigative probity report into the SCM transaction, which confirmed that the SCM non-compliance resulted from the doing of the CHDA, and thus the irregularity should be disclosed in line with the provisions of the MFMA Act 56 of 2003, 
-	Section 95(b) and (c)(i) which states the following: 
“the accounting officer of a municipal entity is responsible for managing the financial administration of the entity, and must for this purpose take all reasonable steps to ensure that full and proper records of the financial affairs of the entity are kept and that the entity has and maintains effective, efficient and transparent systems of financial and risk management and internal contröl’”, and 
-	Section 1 of the MFMA which defines irregular expenditure as follows: 
"expenditure incurred by a municipality or municipal entity in contravention of, or that is not in accordance with, a requirement of the supply chain management policy of the municipality or entity or any of the municipality’s by-laws giving effect to such policy, and which has not been condoned in terms of such policy or by-law but excludes expenditure by a municipality which falls within the definition of “unauthorised expenditure”.
This is further motivated by The OAG Guidelines for Irregular Expenditure which provides guidance, especially on the matters of the contracts procured by other institutions, where:
-	Section 48 states as follows: 
‘”Where institutions are mandated to procure goods and/or services on behalf of other institutions, the institution receiving the goods and/or services must ensure that it has representatives on the procuring institution’s bid evaluation committee and bid adjudication committee to ensure that appropriate procurement processes are followed. Any irregular expenditure resulting from such procurement processes shall be reflected in the books of the institution receiving the goods and/or services since it is that institution that incurs the expenditure’”, and 
-	Section 13 which clarifies when the irregular expenditure is recognized in the context of procurement:
‘”For an institution to incur irregular expenditure, the non-compliance must be linked to a financial transaction. Although a transaction or an event may trigger irregular expenditure, an institution will only recognize irregular expenditure when a payment is made. If ‘possible irregular expenditure’ is determined prior to a payment being made, then the transgression shall be regarded as a non-compliance matter until payment is made and irregular expenditure is recognized’. 
In the case of CHDM, the funds were transferred to the CHDA and not directly to the contractors who performed the service. CHDA procured and effected direct payments to the contractors, and therefore, any transgressions to SCM regulations and resulting cash outflows or payments, are irregular expenditure for the CHDA.
The above argument that raises the issue of should irregular expenditure be treated in the annual financial statements (AFS) of two institutions when one institution procured on behalf of another institution?
For the institution to be accountable for irregular expenditure, the budget holder, in this case CHDM, should have:
(1)   transgressed legislation; and
(2)   incurred expenditure.
If the CHDM as the budget holder was not involved in the transgression of legislation due to the fact that:
(a)   it was required by law to make use of a mandated institution, in this case CHDA under the principal-agent service delivery agreement, without being involved in the actual supply chain management (SCM) process, or
(b)   it was mandated to be part of a bid committee but was excluded from participating in the bid committee of the other institution, as it can be confirmed that the procurement process for both contracts does not involve or include any representation from an official of the CHDM, or
(c)   it was mandated to be part of the bid committee of the other institution but could for justifiable reasons (such reasons must be in writing) not be represented in the bid committees then the budget holder should not disclose irregular expenditure in its AFS but provide a narrative to the effect of this non-compliance in its AFS. This applies as the CHDM was never invited to participate in any procurement process resulting in the irregular expenditure being incurred 
The procuring institution thus has the option to disclose the irregular expenditure as illustrated below:
If the procuring institution is an organ of state, which the CHDA is, the disclosure should be as follows:
Procuring institution (organ of state) disclose	Budget Holder
Irregular expenditure in the irregular expenditure note	No disclosure
Narrative to the irregular expenditure under note 31.9	No disclosure
If the procuring institution is NOT an organ of state, the disclosure option should be as follows, but is not applicable in the case of the CHDA:
Budget Holder	Procuring institution (not organ of state)
Irregular expenditure	No disclosure
Clearly, from the above, the OAG clarified the matter putting emphasis on the following: 
1.	The procurement made by the CHDA when all SCM processes were made by the CHDA, any irregular expenditure must be disclosed by the CHDA and not the budget holder, or CHDM in this case. 
2.	CHDM was not and did not form part of the SCM processes from the specification to the awarding process, and all these activities were solely under the scope of CHDA carrying out its role as agent on behalf of the principal.
3.	CHDM can only disclose any irregular expenditure when they were part of the procurement processes and if they were involved in the bidding processes until the adjudication and award stages. The CHDA conducted all procurement and award on each of the indicated irregular contracts. 
The probity report and procurement records on each tender can be made available as additional support to the above response.  This also includes legal / litigation documents on the ongoing court proceedings, where the charges have been laid against the CHDA being the First Respondent, and Siyalima, being the Second Respondent.  The CHDM, as budget holder, or principal in the principal-agent transaction is not implicated in the court proceedings, as they had no participation in the procurement process, or resulting contribution to irregular expenditure on the tender award.
There is also a negative precedence that may be made in accepting the auditors finding, where any non-compliance with the MFMA and NT Regulations on supply chain can be simply transferred to and disclosed by the CHDM, with no consequence on CHDA officials who may be responsible for the non-compliance and irregular expenditure being incurred. This can be construed as the agency and auditors endorsing non-compliance by the CHDA in its procurement processes, as there may be no impact in its disclosure of irregular expenditure, as ultimately, the parent municipality, CHDM, will be required to disclose the irregularity per the finding. 
We therefore recommend that the current disclosure be maintained by the CHDA, but consideration made in allowing the irregularity to find expression in the principal-agent disclosure note of the CHDM, for purposes of transparency, but the irregular expenditure cannot be transferred to and disclosed by the CHDM per reasons provided above. 
By default, the consolidation process of the annual financial statements of CHDA into the parent municipality’s also ensures that the disclosure finds expression in the annual financial statements of the CHDM.  The CHDA also submits its annual report, financial statements and audit report to the CHDM Council as well as MPAC, over and above the legislated processes per Section32 of the MFMA in reporting of any irregular expenditure incurred at the CHDA to the Board, and to Council as well as other legislated stakeholders. 
Name:		Flicker Tiso
Position:  	Acting CFO
Date:               09 November 2022</t>
    </r>
  </si>
  <si>
    <r>
      <t xml:space="preserve">Resolved
</t>
    </r>
    <r>
      <rPr>
        <sz val="8"/>
        <rFont val="Arial"/>
        <family val="2"/>
      </rPr>
      <t>The correction was effected in the AFS adjustment and audited.  The amended disclosure under principal-agent resulted in AGSA qualification of agency in lieu of &gt;R30million incurred in irregualr expenditure due to SCM non-compliance in 2022</t>
    </r>
  </si>
  <si>
    <r>
      <t xml:space="preserve">In progress
</t>
    </r>
    <r>
      <rPr>
        <sz val="8"/>
        <rFont val="Arial"/>
        <family val="2"/>
      </rPr>
      <t xml:space="preserve">Consequence management policy being developed </t>
    </r>
  </si>
  <si>
    <r>
      <t xml:space="preserve">Done
</t>
    </r>
    <r>
      <rPr>
        <sz val="8"/>
        <rFont val="Arial"/>
        <family val="2"/>
      </rPr>
      <t>The agency part of the CHDM disciplianry board, per council approval before end 12/2022</t>
    </r>
  </si>
  <si>
    <r>
      <t xml:space="preserve">In progress
</t>
    </r>
    <r>
      <rPr>
        <sz val="8"/>
        <rFont val="Arial"/>
        <family val="2"/>
      </rPr>
      <t>Training is being planned with Provincial Treasury for all bid committee members</t>
    </r>
    <r>
      <rPr>
        <b/>
        <sz val="8"/>
        <rFont val="Arial"/>
        <family val="2"/>
      </rPr>
      <t xml:space="preserve"> </t>
    </r>
  </si>
  <si>
    <r>
      <t xml:space="preserve">Done
</t>
    </r>
    <r>
      <rPr>
        <sz val="8"/>
        <rFont val="Arial"/>
        <family val="2"/>
      </rPr>
      <t xml:space="preserve">
Policy reviewed and amendments made to be presented at upcoming ARC and board in 01/2023</t>
    </r>
  </si>
  <si>
    <r>
      <t xml:space="preserve">Done
</t>
    </r>
    <r>
      <rPr>
        <sz val="8"/>
        <rFont val="Arial"/>
        <family val="2"/>
      </rPr>
      <t xml:space="preserve">The contract was terminated earlier in the year after commencment of litigation against CHDA and probity report finalised confirming the tender award as irregular </t>
    </r>
  </si>
  <si>
    <r>
      <rPr>
        <b/>
        <sz val="8"/>
        <rFont val="Arial"/>
        <family val="2"/>
      </rPr>
      <t>Management agrees with auditors finding.</t>
    </r>
    <r>
      <rPr>
        <sz val="8"/>
        <rFont val="Arial"/>
        <family val="2"/>
      </rPr>
      <t xml:space="preserve">
The agency confirms that no advances or resources are held by the principal on behalf of the agency, as any project funds transferred to the agency for payment of implementation commitments are transferred on receipt to contractors and / engineering providers. The note will thus be updated to confirm as such.
The agency fee disclosed in the annual financial statements is also confirmed as understated in the disclosure note, as only the agency fee amount relating to unpaid receivable was disclosed, with the agency fee income received during the year erroneously undisclosed. The total income however had been included on face of the annual financial statements under the applicable section in the statement of financial performance and related supporting notes. The note will thus be updated to confirm what has been disclosed under agency fee / other income in the statement of financial performance.
Name:		Flicker Tiso
Position:  	Acting CFO
Date:  03 November 2022</t>
    </r>
  </si>
  <si>
    <r>
      <rPr>
        <b/>
        <sz val="8"/>
        <rFont val="Arial"/>
        <family val="2"/>
      </rPr>
      <t>Done</t>
    </r>
    <r>
      <rPr>
        <sz val="8"/>
        <rFont val="Arial"/>
        <family val="2"/>
      </rPr>
      <t xml:space="preserve">
The agency fee corerction was effected in the adjusted AFS, and the revenue, VAT control and receivables updated - this was audited and no issues raised </t>
    </r>
  </si>
  <si>
    <r>
      <rPr>
        <b/>
        <sz val="8"/>
        <rFont val="Arial"/>
        <family val="2"/>
      </rPr>
      <t>Management agrees with auditors’ finding.</t>
    </r>
    <r>
      <rPr>
        <sz val="8"/>
        <rFont val="Arial"/>
        <family val="2"/>
      </rPr>
      <t xml:space="preserve">
The disclosure note shortfalls have been duly noted, and the accounting policy notes on risk management will be corrected in line with the gaps identified in the standard. 
Name:		Flicker Tiso
Position:  	Acting CFO
Date:   26 October 2022</t>
    </r>
  </si>
  <si>
    <r>
      <t xml:space="preserve">Done
</t>
    </r>
    <r>
      <rPr>
        <sz val="8"/>
        <rFont val="Arial"/>
        <family val="2"/>
      </rPr>
      <t>The risk management disclosure note was corrected and audited with adjusted AFS</t>
    </r>
  </si>
  <si>
    <r>
      <rPr>
        <b/>
        <sz val="8"/>
        <rFont val="Arial"/>
        <family val="2"/>
      </rPr>
      <t xml:space="preserve">Management agrees with the auditors finding.
</t>
    </r>
    <r>
      <rPr>
        <sz val="8"/>
        <rFont val="Arial"/>
        <family val="2"/>
      </rPr>
      <t xml:space="preserve">
No VAT was charged on the two drawdown invoices indicated, due to budgeting differences between CHDA and the parent municipality. CHDA budgets for subsidies and grants exclusive of VAT, and the parent budgets inclusive of VAT.
Any addition of VAT on CHDA drawdowns to the parent municipality are deemed as an over-billing and are thus unpaid as per receivables raised in previous financial periods, so the CHDA has to drawdown on its approved budget allocation by less 15/115 which is what would be deemed output VAT on the drawdown.  In the past this has posed a challenge on under-performance against budgeted income and has led to overspending on approved budget which translates to unauthorized expenditure, which according to circular 68 of the MFMA on UIFW, any unauthorized expenditure incurred by an entity is by default irregular expenditure on the parent municipality side.
As no VAT was charged on the two invoices, the VAT portion cannot be simply journalised out of grant income and moved to VAT control as an output VAT liability.  This would result in a negative effect on CHDA finances, as this can possibly lead to reduction in accounting surplus which could lead to possible unauthorised expenditure.
Therefore, the only possible remedy for this transaction is as follows:
a) 	CHDA to issue two credit notes in 2022 to clear the incorrect income
b) 	CHDA to re-issue amended tax invoices, inclusive of additional VAT amount on the approved budget allocation, which would then not affect the stated grant income in the annual financial statements, but rather result in a receivable of the non-charged VAT amount by the parent municipality, and effecting of the output VAT amount due to SARS in the Vat control
Failure to follow the preferred method above will result in not only a reduction in the accounting surplus due to the reduction in grant income, but unauthorised or overspending, as well as additional financial commitment by CHDA in making a payment to SARS on VAT amounts they bever received in the first place.  The recommended route will allow for CHDA to make the correction required by the auditors, and resolve the VAT non-compliance on grant income, abut also not put the parent municipality out of pocket as the VAT amount will be declared by CHDA as output VAT, and claimed by the parent municipality as input VAT on expenditure.
The correction may need to be extended to other possible CHDM funded line items that may be affected by a similar drawdown system for full correction.
Name: Flicker Tiso
Position:  	Acting CFO
Date:   03 November 2022</t>
    </r>
  </si>
  <si>
    <r>
      <t xml:space="preserve">Done
</t>
    </r>
    <r>
      <rPr>
        <sz val="8"/>
        <rFont val="Arial"/>
        <family val="2"/>
      </rPr>
      <t>The correcting journal was effected and CHDM operational grant for first half of year reduced, and VAT control account incraesed by the VAT not charged on the drawdowns - this also had an impact on the accounting surplus</t>
    </r>
  </si>
  <si>
    <r>
      <t xml:space="preserve">Done
</t>
    </r>
    <r>
      <rPr>
        <sz val="8"/>
        <rFont val="Arial"/>
        <family val="2"/>
      </rPr>
      <t xml:space="preserve">Item corrected and updated in adjusted AFS - audited and confirmed in review of adjustments </t>
    </r>
  </si>
  <si>
    <r>
      <t xml:space="preserve">Done
</t>
    </r>
    <r>
      <rPr>
        <sz val="8"/>
        <rFont val="Arial"/>
        <family val="2"/>
      </rPr>
      <t xml:space="preserve">
The commitments register was updated for 30/06/2022 and AFS adjustment effected - item audited and confirmed as part of AFS adjustments review </t>
    </r>
  </si>
  <si>
    <r>
      <t xml:space="preserve">In progress
</t>
    </r>
    <r>
      <rPr>
        <sz val="8"/>
        <color theme="1"/>
        <rFont val="Arial"/>
        <family val="2"/>
      </rPr>
      <t xml:space="preserve">All prior period errors are being noted during the year, and separate POE file being updated to retain source documentation of all priro period errors to be included for period 30 June 2022 in 2023 AFS prior period error note to prevent recurrence
</t>
    </r>
  </si>
  <si>
    <r>
      <t xml:space="preserve">In progress
</t>
    </r>
    <r>
      <rPr>
        <sz val="8"/>
        <color theme="1"/>
        <rFont val="Arial"/>
        <family val="2"/>
      </rPr>
      <t>Thus far, the prior period cashflows comparative for 2022 is correct / not qualified and is being monitored for changes arising from priro period errors identified and corrected after 01/07/2022</t>
    </r>
  </si>
  <si>
    <r>
      <rPr>
        <b/>
        <sz val="8"/>
        <color theme="1"/>
        <rFont val="Arial"/>
        <family val="2"/>
      </rPr>
      <t>Management agrees with the auditors finding.</t>
    </r>
    <r>
      <rPr>
        <sz val="8"/>
        <color theme="1"/>
        <rFont val="Arial"/>
        <family val="2"/>
      </rPr>
      <t xml:space="preserve">
The revaluation was conducted on identified nil assets in the respective asset classes, and not the entire population as required. 
It is not possible to revalue the entire population at this time as the annual financial statements have already been concluded for 2022, but the applicable correction will be to dis-regard the re-valued amounts and restate the PPE in line with the original historical amounts in the FAR (pre-revalued balances).
Management will then need to consider if a re-valuation in future is still required if the nil-value assets are to be retained in the FAR or opt for effective disposal and replacement of these assets.  
Else, the entire population in affected asset class will be revalued in 2023.
Name:	           Flicker Tiso
Position:         Acting CFO	
Date:              25 November 2022
</t>
    </r>
  </si>
  <si>
    <r>
      <t xml:space="preserve">Done
</t>
    </r>
    <r>
      <rPr>
        <sz val="8"/>
        <color theme="1"/>
        <rFont val="Arial"/>
        <family val="2"/>
      </rPr>
      <t>The PPE values were corrected and audited</t>
    </r>
    <r>
      <rPr>
        <b/>
        <sz val="8"/>
        <color theme="1"/>
        <rFont val="Arial"/>
        <family val="2"/>
      </rPr>
      <t xml:space="preserve"> 
</t>
    </r>
    <r>
      <rPr>
        <sz val="8"/>
        <color theme="1"/>
        <rFont val="Arial"/>
        <family val="2"/>
      </rPr>
      <t xml:space="preserve">Any revaluation exercise that may be planned in future will be extended to entire asset class, for now, it has been identified that it is easier and more cost-effective to dispose of nil-value assets, especially those that can be replaced </t>
    </r>
  </si>
  <si>
    <r>
      <t xml:space="preserve">Done
</t>
    </r>
    <r>
      <rPr>
        <sz val="8"/>
        <color theme="1"/>
        <rFont val="Arial"/>
        <family val="2"/>
      </rPr>
      <t xml:space="preserve">The AFS note on accounting estimate under PPE/Machinery was updated in line with revalued useful life on machinery assets.  The existing PPE values re-confirmed without any further adjustments </t>
    </r>
  </si>
  <si>
    <r>
      <t xml:space="preserve">Done
</t>
    </r>
    <r>
      <rPr>
        <sz val="8"/>
        <color theme="1"/>
        <rFont val="Arial"/>
        <family val="2"/>
      </rPr>
      <t xml:space="preserve">The AFS note on accounting estimate under PPE/Machinery was updated in line with revalued useful life on machinery assets.  The existing PPE values re-confirmed without any further adjustments.  The corresponding prior period error note from the revakuation on PPE asset class resulting in qualification in prior period was also corrected </t>
    </r>
  </si>
  <si>
    <r>
      <t xml:space="preserve">Done
</t>
    </r>
    <r>
      <rPr>
        <sz val="8"/>
        <color theme="1"/>
        <rFont val="Arial"/>
        <family val="2"/>
      </rPr>
      <t xml:space="preserve">The corerctions efefcdt but have a nil impact on the ovrall initially reported % achievement </t>
    </r>
  </si>
  <si>
    <r>
      <t xml:space="preserve">done
</t>
    </r>
    <r>
      <rPr>
        <sz val="8"/>
        <color theme="1"/>
        <rFont val="Arial"/>
        <family val="2"/>
      </rPr>
      <t xml:space="preserve">The accounting policy on provisions was corrected and audited with AFS adjustments </t>
    </r>
  </si>
  <si>
    <r>
      <t xml:space="preserve">Done
</t>
    </r>
    <r>
      <rPr>
        <sz val="8"/>
        <color theme="1"/>
        <rFont val="Arial"/>
        <family val="2"/>
      </rPr>
      <t>The investment property PPE item was resolved and audited with adjusted AFS</t>
    </r>
    <r>
      <rPr>
        <b/>
        <sz val="8"/>
        <color theme="1"/>
        <rFont val="Arial"/>
        <family val="2"/>
      </rPr>
      <t xml:space="preserve"> </t>
    </r>
  </si>
  <si>
    <r>
      <t xml:space="preserve">Done
</t>
    </r>
    <r>
      <rPr>
        <sz val="8"/>
        <color theme="1"/>
        <rFont val="Arial"/>
        <family val="2"/>
      </rPr>
      <t>The PPE schedule was updated and faily presented to resolve the errors in casting and layout to caseware</t>
    </r>
  </si>
  <si>
    <r>
      <t xml:space="preserve">Done
</t>
    </r>
    <r>
      <rPr>
        <sz val="8"/>
        <color theme="1"/>
        <rFont val="Arial"/>
        <family val="2"/>
      </rPr>
      <t xml:space="preserve">The APR was corrected and changes audited - unqualified </t>
    </r>
  </si>
  <si>
    <r>
      <t xml:space="preserve">Done
</t>
    </r>
    <r>
      <rPr>
        <sz val="8"/>
        <color theme="1"/>
        <rFont val="Arial"/>
        <family val="2"/>
      </rPr>
      <t xml:space="preserve">The SCM commitments register and AFS dosclosure updated and audited as part of AFS adjustments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</si>
</sst>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 #,##0.00_ ;_ * \-#,##0.00_ ;_ * &quot;-&quot;??_ ;_ @_ "/>
    <numFmt numFmtId="166" formatCode="#\ ##0"/>
    <numFmt numFmtId="167" formatCode="#,###,##0,_);\(#,###,##0,\);_(* &quot;–&quot;???_);_(@_)"/>
    <numFmt numFmtId="168" formatCode="0.0%"/>
    <numFmt numFmtId="169" formatCode="_(* #,##0,_);_(* \(#,##0,\);_(* &quot;–&quot;?_);_(@_)"/>
    <numFmt numFmtId="170" formatCode="_ * #,##0_ ;_ * \-#,##0_ ;_ * &quot;-&quot;??_ ;_ @_ "/>
    <numFmt numFmtId="171" formatCode="#,###;\-#,###;"/>
  </numFmts>
  <fonts count="60" x14ac:knownFonts="1">
    <font>
      <sz val="11"/>
      <color theme="1"/>
      <name val="Calibri"/>
      <family val="2"/>
      <scheme val="minor"/>
    </font>
    <font>
      <sz val="11"/>
      <color theme="1"/>
      <name val="Calibri"/>
      <family val="2"/>
      <scheme val="minor"/>
    </font>
    <font>
      <sz val="8"/>
      <color rgb="FF000000"/>
      <name val="Arial"/>
      <family val="2"/>
    </font>
    <font>
      <sz val="8"/>
      <color theme="1"/>
      <name val="Calibri"/>
      <family val="2"/>
      <scheme val="minor"/>
    </font>
    <font>
      <b/>
      <sz val="8"/>
      <color rgb="FF000000"/>
      <name val="Arial"/>
      <family val="2"/>
    </font>
    <font>
      <b/>
      <sz val="8"/>
      <color theme="1"/>
      <name val="Calibri"/>
      <family val="2"/>
      <scheme val="minor"/>
    </font>
    <font>
      <b/>
      <sz val="11"/>
      <color theme="1"/>
      <name val="Calibri"/>
      <family val="2"/>
      <scheme val="minor"/>
    </font>
    <font>
      <sz val="8"/>
      <color theme="1"/>
      <name val="Arial"/>
      <family val="2"/>
    </font>
    <font>
      <sz val="8"/>
      <name val="Arial"/>
      <family val="2"/>
    </font>
    <font>
      <b/>
      <sz val="8"/>
      <color theme="1"/>
      <name val="Arial"/>
      <family val="2"/>
    </font>
    <font>
      <b/>
      <sz val="8"/>
      <name val="Arial"/>
      <family val="2"/>
    </font>
    <font>
      <b/>
      <sz val="9"/>
      <name val="Arial"/>
      <family val="2"/>
    </font>
    <font>
      <sz val="9"/>
      <color theme="1"/>
      <name val="Arial"/>
      <family val="2"/>
    </font>
    <font>
      <b/>
      <sz val="9"/>
      <color theme="1"/>
      <name val="Arial"/>
      <family val="2"/>
    </font>
    <font>
      <b/>
      <i/>
      <sz val="8"/>
      <color theme="1"/>
      <name val="Arial"/>
      <family val="2"/>
    </font>
    <font>
      <b/>
      <sz val="9"/>
      <color theme="1"/>
      <name val="Calibri"/>
      <family val="2"/>
      <scheme val="minor"/>
    </font>
    <font>
      <sz val="10"/>
      <name val="Arial"/>
      <family val="2"/>
    </font>
    <font>
      <sz val="8"/>
      <name val="Arial Narrow"/>
      <family val="2"/>
    </font>
    <font>
      <sz val="9"/>
      <name val="Arial"/>
      <family val="2"/>
    </font>
    <font>
      <i/>
      <sz val="8"/>
      <color theme="1"/>
      <name val="Arial"/>
      <family val="2"/>
    </font>
    <font>
      <b/>
      <sz val="11"/>
      <color theme="0"/>
      <name val="Calibri"/>
      <family val="2"/>
      <scheme val="minor"/>
    </font>
    <font>
      <b/>
      <sz val="10"/>
      <color theme="1"/>
      <name val="Arial"/>
      <family val="2"/>
    </font>
    <font>
      <sz val="10"/>
      <color theme="1"/>
      <name val="Arial"/>
      <family val="2"/>
    </font>
    <font>
      <i/>
      <sz val="10"/>
      <color theme="1"/>
      <name val="Arial"/>
      <family val="2"/>
    </font>
    <font>
      <sz val="11"/>
      <color theme="1"/>
      <name val="Arial"/>
      <family val="2"/>
    </font>
    <font>
      <b/>
      <u/>
      <sz val="8"/>
      <color theme="1"/>
      <name val="Arial"/>
      <family val="2"/>
    </font>
    <font>
      <b/>
      <sz val="8"/>
      <name val="Arial Narrow"/>
      <family val="2"/>
    </font>
    <font>
      <sz val="10"/>
      <name val="Arial"/>
      <family val="2"/>
    </font>
    <font>
      <b/>
      <sz val="8"/>
      <color rgb="FFC00000"/>
      <name val="Arial"/>
      <family val="2"/>
    </font>
    <font>
      <b/>
      <sz val="10"/>
      <name val="Arial Narrow"/>
      <family val="2"/>
    </font>
    <font>
      <sz val="10"/>
      <name val="Arial Narrow"/>
      <family val="2"/>
    </font>
    <font>
      <b/>
      <u/>
      <sz val="8"/>
      <name val="Arial Narrow"/>
      <family val="2"/>
    </font>
    <font>
      <b/>
      <i/>
      <sz val="8"/>
      <name val="Arial Narrow"/>
      <family val="2"/>
    </font>
    <font>
      <b/>
      <sz val="11"/>
      <color theme="1"/>
      <name val="Arial"/>
      <family val="2"/>
    </font>
    <font>
      <sz val="10"/>
      <name val="Arial"/>
      <family val="2"/>
    </font>
    <font>
      <b/>
      <sz val="10"/>
      <color rgb="FF000000"/>
      <name val="Arial"/>
      <family val="2"/>
    </font>
    <font>
      <b/>
      <sz val="10"/>
      <name val="Arial"/>
      <family val="2"/>
    </font>
    <font>
      <b/>
      <sz val="8"/>
      <color indexed="8"/>
      <name val="Arial"/>
      <family val="2"/>
    </font>
    <font>
      <b/>
      <sz val="10"/>
      <color indexed="8"/>
      <name val="Arial"/>
      <family val="2"/>
    </font>
    <font>
      <b/>
      <sz val="11"/>
      <color rgb="FF00B050"/>
      <name val="Calibri"/>
      <family val="2"/>
      <scheme val="minor"/>
    </font>
    <font>
      <b/>
      <sz val="11"/>
      <color rgb="FF00B050"/>
      <name val="Arial"/>
      <family val="2"/>
    </font>
    <font>
      <b/>
      <sz val="8"/>
      <color rgb="FFFF0000"/>
      <name val="Arial"/>
      <family val="2"/>
    </font>
    <font>
      <sz val="8"/>
      <color rgb="FFFF0000"/>
      <name val="Arial"/>
      <family val="2"/>
    </font>
    <font>
      <b/>
      <sz val="8"/>
      <color rgb="FF00B050"/>
      <name val="Arial"/>
      <family val="2"/>
    </font>
    <font>
      <sz val="8"/>
      <color indexed="8"/>
      <name val="Arial"/>
      <family val="2"/>
    </font>
    <font>
      <b/>
      <sz val="8"/>
      <color theme="0"/>
      <name val="Arial"/>
      <family val="2"/>
    </font>
    <font>
      <sz val="20"/>
      <color rgb="FFFF0000"/>
      <name val="Arial"/>
      <family val="2"/>
    </font>
    <font>
      <b/>
      <sz val="20"/>
      <color rgb="FFFF0000"/>
      <name val="Arial"/>
      <family val="2"/>
    </font>
    <font>
      <u/>
      <sz val="8"/>
      <color theme="1"/>
      <name val="Arial"/>
      <family val="2"/>
    </font>
    <font>
      <b/>
      <u val="singleAccounting"/>
      <sz val="8"/>
      <color rgb="FFFF0000"/>
      <name val="Arial"/>
      <family val="2"/>
    </font>
    <font>
      <sz val="11"/>
      <color rgb="FF00B050"/>
      <name val="Calibri"/>
      <family val="2"/>
      <scheme val="minor"/>
    </font>
    <font>
      <b/>
      <sz val="9"/>
      <color rgb="FF00B050"/>
      <name val="Arial"/>
      <family val="2"/>
    </font>
    <font>
      <b/>
      <sz val="10"/>
      <color rgb="FF00B050"/>
      <name val="Arial"/>
      <family val="2"/>
    </font>
    <font>
      <sz val="8"/>
      <color rgb="FF00B050"/>
      <name val="Arial"/>
      <family val="2"/>
    </font>
    <font>
      <i/>
      <sz val="8"/>
      <color rgb="FF00B050"/>
      <name val="Arial"/>
      <family val="2"/>
    </font>
    <font>
      <sz val="10"/>
      <color rgb="FF00B050"/>
      <name val="Arial"/>
      <family val="2"/>
    </font>
    <font>
      <sz val="11"/>
      <color rgb="FF00B050"/>
      <name val="Arial"/>
      <family val="2"/>
    </font>
    <font>
      <sz val="11"/>
      <color rgb="FFFF0000"/>
      <name val="Calibri"/>
      <family val="2"/>
      <scheme val="minor"/>
    </font>
    <font>
      <sz val="8"/>
      <color rgb="FFFF0000"/>
      <name val="Arial Narrow"/>
      <family val="2"/>
    </font>
    <font>
      <sz val="8"/>
      <color rgb="FFFF0000"/>
      <name val="Calibri"/>
      <family val="2"/>
      <scheme val="minor"/>
    </font>
  </fonts>
  <fills count="18">
    <fill>
      <patternFill patternType="none"/>
    </fill>
    <fill>
      <patternFill patternType="gray125"/>
    </fill>
    <fill>
      <patternFill patternType="solid">
        <fgColor rgb="FFA5A5A5"/>
      </patternFill>
    </fill>
    <fill>
      <patternFill patternType="solid">
        <fgColor theme="0" tint="-0.249977111117893"/>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5"/>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1"/>
        <bgColor indexed="64"/>
      </patternFill>
    </fill>
    <fill>
      <patternFill patternType="solid">
        <fgColor theme="8" tint="-0.499984740745262"/>
        <bgColor indexed="64"/>
      </patternFill>
    </fill>
    <fill>
      <patternFill patternType="solid">
        <fgColor rgb="FF92D050"/>
        <bgColor indexed="64"/>
      </patternFill>
    </fill>
  </fills>
  <borders count="103">
    <border>
      <left/>
      <right/>
      <top/>
      <bottom/>
      <diagonal/>
    </border>
    <border>
      <left style="medium">
        <color rgb="FFFFFFFF"/>
      </left>
      <right style="medium">
        <color rgb="FFFFFFFF"/>
      </right>
      <top style="medium">
        <color rgb="FFFFFFFF"/>
      </top>
      <bottom style="medium">
        <color rgb="FFFFFFFF"/>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top/>
      <bottom/>
      <diagonal/>
    </border>
    <border>
      <left/>
      <right style="thin">
        <color auto="1"/>
      </right>
      <top style="thin">
        <color auto="1"/>
      </top>
      <bottom/>
      <diagonal/>
    </border>
    <border>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auto="1"/>
      </right>
      <top style="thin">
        <color auto="1"/>
      </top>
      <bottom/>
      <diagonal/>
    </border>
    <border>
      <left/>
      <right style="hair">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thin">
        <color auto="1"/>
      </right>
      <top style="thin">
        <color auto="1"/>
      </top>
      <bottom style="double">
        <color auto="1"/>
      </bottom>
      <diagonal/>
    </border>
    <border>
      <left style="hair">
        <color auto="1"/>
      </left>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right/>
      <top style="double">
        <color auto="1"/>
      </top>
      <bottom/>
      <diagonal/>
    </border>
    <border>
      <left style="hair">
        <color auto="1"/>
      </left>
      <right/>
      <top style="thin">
        <color auto="1"/>
      </top>
      <bottom style="thin">
        <color auto="1"/>
      </bottom>
      <diagonal/>
    </border>
    <border>
      <left style="hair">
        <color auto="1"/>
      </left>
      <right/>
      <top/>
      <bottom style="thin">
        <color auto="1"/>
      </bottom>
      <diagonal/>
    </border>
    <border>
      <left style="thin">
        <color auto="1"/>
      </left>
      <right style="thin">
        <color auto="1"/>
      </right>
      <top style="thin">
        <color auto="1"/>
      </top>
      <bottom style="thin">
        <color auto="1"/>
      </bottom>
      <diagonal/>
    </border>
    <border>
      <left/>
      <right style="hair">
        <color auto="1"/>
      </right>
      <top/>
      <bottom style="thin">
        <color auto="1"/>
      </bottom>
      <diagonal/>
    </border>
    <border>
      <left/>
      <right/>
      <top/>
      <bottom style="hair">
        <color auto="1"/>
      </bottom>
      <diagonal/>
    </border>
    <border>
      <left/>
      <right style="hair">
        <color auto="1"/>
      </right>
      <top style="thin">
        <color auto="1"/>
      </top>
      <bottom style="thin">
        <color auto="1"/>
      </bottom>
      <diagonal/>
    </border>
    <border>
      <left style="thin">
        <color indexed="64"/>
      </left>
      <right/>
      <top/>
      <bottom style="thin">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double">
        <color auto="1"/>
      </bottom>
      <diagonal/>
    </border>
    <border>
      <left style="double">
        <color rgb="FF3F3F3F"/>
      </left>
      <right style="double">
        <color rgb="FF3F3F3F"/>
      </right>
      <top style="double">
        <color rgb="FF3F3F3F"/>
      </top>
      <bottom style="double">
        <color rgb="FF3F3F3F"/>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style="hair">
        <color auto="1"/>
      </bottom>
      <diagonal/>
    </border>
    <border>
      <left style="hair">
        <color auto="1"/>
      </left>
      <right style="hair">
        <color auto="1"/>
      </right>
      <top style="double">
        <color auto="1"/>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top style="hair">
        <color auto="1"/>
      </top>
      <bottom/>
      <diagonal/>
    </border>
    <border>
      <left style="thin">
        <color indexed="64"/>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right/>
      <top/>
      <bottom style="double">
        <color auto="1"/>
      </bottom>
      <diagonal/>
    </border>
    <border>
      <left style="thin">
        <color indexed="64"/>
      </left>
      <right/>
      <top style="double">
        <color auto="1"/>
      </top>
      <bottom/>
      <diagonal/>
    </border>
    <border>
      <left/>
      <right style="thin">
        <color indexed="64"/>
      </right>
      <top style="double">
        <color auto="1"/>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
    <xf numFmtId="0" fontId="0" fillId="0" borderId="0"/>
    <xf numFmtId="9" fontId="1" fillId="0" borderId="0" applyFont="0" applyFill="0" applyBorder="0" applyAlignment="0" applyProtection="0"/>
    <xf numFmtId="0" fontId="20" fillId="2" borderId="48" applyNumberFormat="0" applyAlignment="0" applyProtection="0"/>
    <xf numFmtId="0" fontId="16" fillId="0" borderId="0"/>
    <xf numFmtId="165"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27" fillId="0" borderId="0"/>
    <xf numFmtId="164" fontId="1" fillId="0" borderId="0" applyFont="0" applyFill="0" applyBorder="0" applyAlignment="0" applyProtection="0"/>
    <xf numFmtId="0" fontId="34" fillId="0" borderId="0"/>
  </cellStyleXfs>
  <cellXfs count="698">
    <xf numFmtId="0" fontId="0" fillId="0" borderId="0" xfId="0"/>
    <xf numFmtId="0" fontId="3" fillId="0" borderId="0" xfId="0" applyFont="1"/>
    <xf numFmtId="0" fontId="5" fillId="0" borderId="0" xfId="0" applyFont="1"/>
    <xf numFmtId="0" fontId="7" fillId="0" borderId="0" xfId="0" applyFont="1"/>
    <xf numFmtId="167" fontId="7" fillId="0" borderId="0" xfId="0" applyNumberFormat="1" applyFont="1"/>
    <xf numFmtId="167" fontId="7" fillId="0" borderId="2" xfId="0" applyNumberFormat="1" applyFont="1" applyBorder="1"/>
    <xf numFmtId="168" fontId="7" fillId="0" borderId="2" xfId="1" applyNumberFormat="1" applyFont="1" applyBorder="1"/>
    <xf numFmtId="0" fontId="7" fillId="0" borderId="0" xfId="0" applyFont="1" applyAlignment="1">
      <alignment vertical="center"/>
    </xf>
    <xf numFmtId="0" fontId="9" fillId="0" borderId="0" xfId="0" applyFont="1" applyAlignment="1">
      <alignment vertical="center"/>
    </xf>
    <xf numFmtId="0" fontId="7" fillId="0" borderId="6" xfId="0" applyFont="1" applyBorder="1"/>
    <xf numFmtId="167" fontId="7" fillId="0" borderId="13" xfId="0" applyNumberFormat="1" applyFont="1" applyBorder="1"/>
    <xf numFmtId="167" fontId="7" fillId="0" borderId="14" xfId="0" applyNumberFormat="1" applyFont="1" applyBorder="1"/>
    <xf numFmtId="167" fontId="7" fillId="0" borderId="15" xfId="0" applyNumberFormat="1" applyFont="1" applyBorder="1"/>
    <xf numFmtId="167" fontId="7" fillId="0" borderId="16" xfId="0" applyNumberFormat="1" applyFont="1" applyBorder="1"/>
    <xf numFmtId="167" fontId="7" fillId="0" borderId="17" xfId="0" applyNumberFormat="1" applyFont="1" applyBorder="1"/>
    <xf numFmtId="0" fontId="7" fillId="0" borderId="20" xfId="0" applyFont="1" applyBorder="1" applyAlignment="1">
      <alignment horizontal="center" vertical="center" wrapText="1"/>
    </xf>
    <xf numFmtId="0" fontId="7" fillId="0" borderId="19" xfId="0" applyFont="1" applyBorder="1" applyAlignment="1">
      <alignment horizontal="center" wrapText="1"/>
    </xf>
    <xf numFmtId="0" fontId="7" fillId="0" borderId="7" xfId="0" applyFont="1" applyBorder="1" applyAlignment="1">
      <alignment horizontal="center"/>
    </xf>
    <xf numFmtId="9" fontId="0" fillId="0" borderId="0" xfId="1" applyFont="1"/>
    <xf numFmtId="168" fontId="0" fillId="0" borderId="0" xfId="0" applyNumberFormat="1"/>
    <xf numFmtId="0" fontId="7" fillId="0" borderId="19" xfId="0" applyFont="1" applyBorder="1" applyAlignment="1">
      <alignment vertical="center" wrapText="1"/>
    </xf>
    <xf numFmtId="167" fontId="7" fillId="0" borderId="26" xfId="0" applyNumberFormat="1" applyFont="1" applyBorder="1"/>
    <xf numFmtId="0" fontId="7" fillId="0" borderId="10" xfId="0" applyFont="1" applyBorder="1"/>
    <xf numFmtId="168" fontId="7" fillId="0" borderId="13" xfId="1" applyNumberFormat="1" applyFont="1" applyBorder="1"/>
    <xf numFmtId="168" fontId="7" fillId="0" borderId="7" xfId="1" applyNumberFormat="1" applyFont="1" applyBorder="1"/>
    <xf numFmtId="168" fontId="7" fillId="0" borderId="14" xfId="1" applyNumberFormat="1" applyFont="1" applyBorder="1"/>
    <xf numFmtId="168" fontId="9" fillId="0" borderId="13" xfId="1" applyNumberFormat="1" applyFont="1" applyBorder="1" applyAlignment="1">
      <alignment vertical="center"/>
    </xf>
    <xf numFmtId="168" fontId="9" fillId="0" borderId="7" xfId="1" applyNumberFormat="1" applyFont="1" applyBorder="1" applyAlignment="1">
      <alignment vertical="center"/>
    </xf>
    <xf numFmtId="168" fontId="9" fillId="0" borderId="14" xfId="1" applyNumberFormat="1" applyFont="1" applyBorder="1" applyAlignment="1">
      <alignment vertical="center"/>
    </xf>
    <xf numFmtId="0" fontId="7" fillId="0" borderId="3" xfId="0" applyFont="1" applyBorder="1" applyAlignment="1">
      <alignment vertical="center"/>
    </xf>
    <xf numFmtId="0" fontId="7" fillId="0" borderId="28" xfId="0" applyFont="1" applyBorder="1"/>
    <xf numFmtId="167" fontId="7" fillId="0" borderId="34" xfId="0" applyNumberFormat="1" applyFont="1" applyBorder="1"/>
    <xf numFmtId="168" fontId="7" fillId="0" borderId="35" xfId="1" applyNumberFormat="1" applyFont="1" applyBorder="1"/>
    <xf numFmtId="168" fontId="7" fillId="0" borderId="36" xfId="1" applyNumberFormat="1" applyFont="1" applyBorder="1"/>
    <xf numFmtId="168" fontId="7" fillId="0" borderId="33" xfId="1" applyNumberFormat="1" applyFont="1" applyBorder="1"/>
    <xf numFmtId="167" fontId="9" fillId="0" borderId="11" xfId="0" applyNumberFormat="1" applyFont="1" applyBorder="1"/>
    <xf numFmtId="168" fontId="9" fillId="0" borderId="6" xfId="1" applyNumberFormat="1" applyFont="1" applyBorder="1" applyAlignment="1">
      <alignment vertical="center"/>
    </xf>
    <xf numFmtId="168" fontId="9" fillId="0" borderId="17" xfId="1" applyNumberFormat="1" applyFont="1" applyBorder="1" applyAlignment="1">
      <alignment vertical="center"/>
    </xf>
    <xf numFmtId="168" fontId="9" fillId="0" borderId="12" xfId="1" applyNumberFormat="1" applyFont="1" applyBorder="1" applyAlignment="1">
      <alignment vertical="center"/>
    </xf>
    <xf numFmtId="168" fontId="9" fillId="0" borderId="16" xfId="1" applyNumberFormat="1" applyFont="1" applyBorder="1" applyAlignment="1">
      <alignment vertical="center"/>
    </xf>
    <xf numFmtId="167" fontId="0" fillId="0" borderId="0" xfId="0" applyNumberFormat="1"/>
    <xf numFmtId="168" fontId="9" fillId="0" borderId="15" xfId="1" applyNumberFormat="1" applyFont="1" applyBorder="1" applyAlignment="1">
      <alignment vertical="center"/>
    </xf>
    <xf numFmtId="0" fontId="12" fillId="0" borderId="3" xfId="0" applyFont="1" applyBorder="1" applyAlignment="1">
      <alignment horizontal="center"/>
    </xf>
    <xf numFmtId="168" fontId="9" fillId="0" borderId="32" xfId="1" applyNumberFormat="1" applyFont="1" applyBorder="1" applyAlignment="1">
      <alignment vertical="center"/>
    </xf>
    <xf numFmtId="0" fontId="7" fillId="0" borderId="30" xfId="0" applyFont="1" applyBorder="1"/>
    <xf numFmtId="167" fontId="7" fillId="0" borderId="41" xfId="0" applyNumberFormat="1" applyFont="1" applyBorder="1"/>
    <xf numFmtId="168" fontId="9" fillId="0" borderId="27" xfId="1" applyNumberFormat="1" applyFont="1" applyBorder="1" applyAlignment="1">
      <alignment vertical="center"/>
    </xf>
    <xf numFmtId="168" fontId="9" fillId="0" borderId="11" xfId="1" applyNumberFormat="1" applyFont="1" applyBorder="1" applyAlignment="1">
      <alignment vertical="center"/>
    </xf>
    <xf numFmtId="0" fontId="7" fillId="0" borderId="24" xfId="0" applyFont="1" applyBorder="1" applyAlignment="1">
      <alignment vertical="center"/>
    </xf>
    <xf numFmtId="9" fontId="7" fillId="0" borderId="24" xfId="0" applyNumberFormat="1" applyFont="1" applyBorder="1" applyAlignment="1">
      <alignment horizontal="center"/>
    </xf>
    <xf numFmtId="0" fontId="7" fillId="0" borderId="3" xfId="0" applyFont="1" applyBorder="1" applyAlignment="1">
      <alignment horizontal="center"/>
    </xf>
    <xf numFmtId="9"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left" vertical="top"/>
    </xf>
    <xf numFmtId="0" fontId="7" fillId="0" borderId="30" xfId="0" applyFont="1" applyBorder="1" applyAlignment="1">
      <alignment horizontal="left" vertical="top"/>
    </xf>
    <xf numFmtId="0" fontId="9" fillId="0" borderId="0" xfId="0" applyFont="1" applyAlignment="1">
      <alignment horizontal="left" vertical="top"/>
    </xf>
    <xf numFmtId="0" fontId="9" fillId="0" borderId="24" xfId="0" applyFont="1" applyBorder="1" applyAlignment="1">
      <alignment vertical="center"/>
    </xf>
    <xf numFmtId="167" fontId="7" fillId="0" borderId="24" xfId="0" applyNumberFormat="1" applyFont="1" applyBorder="1" applyAlignment="1">
      <alignment vertical="center"/>
    </xf>
    <xf numFmtId="167" fontId="7" fillId="0" borderId="0" xfId="0" applyNumberFormat="1" applyFont="1" applyAlignment="1">
      <alignment vertical="center"/>
    </xf>
    <xf numFmtId="167" fontId="7" fillId="0" borderId="3" xfId="0" applyNumberFormat="1" applyFont="1" applyBorder="1" applyAlignment="1">
      <alignment vertical="center"/>
    </xf>
    <xf numFmtId="0" fontId="7" fillId="0" borderId="14" xfId="0" applyFont="1" applyBorder="1"/>
    <xf numFmtId="167" fontId="7" fillId="0" borderId="11" xfId="0" applyNumberFormat="1" applyFont="1" applyBorder="1"/>
    <xf numFmtId="0" fontId="2" fillId="0" borderId="24" xfId="0" applyFont="1" applyBorder="1" applyAlignment="1">
      <alignment horizontal="left" vertical="top" wrapText="1" readingOrder="1"/>
    </xf>
    <xf numFmtId="0" fontId="2" fillId="0" borderId="24" xfId="0" applyFont="1" applyBorder="1" applyAlignment="1">
      <alignment horizontal="right" vertical="top" wrapText="1" readingOrder="1"/>
    </xf>
    <xf numFmtId="0" fontId="14" fillId="0" borderId="42" xfId="0" applyFont="1" applyBorder="1"/>
    <xf numFmtId="168" fontId="14" fillId="0" borderId="42" xfId="1" applyNumberFormat="1" applyFont="1" applyBorder="1" applyAlignment="1">
      <alignment horizontal="center"/>
    </xf>
    <xf numFmtId="0" fontId="2" fillId="0" borderId="0" xfId="0" applyFont="1" applyAlignment="1">
      <alignment horizontal="left" vertical="top" wrapText="1" readingOrder="1"/>
    </xf>
    <xf numFmtId="0" fontId="2" fillId="0" borderId="0" xfId="0" applyFont="1" applyAlignment="1">
      <alignment horizontal="right" vertical="top" wrapText="1" readingOrder="1"/>
    </xf>
    <xf numFmtId="0" fontId="4" fillId="0" borderId="24" xfId="0" applyFont="1" applyBorder="1" applyAlignment="1">
      <alignment horizontal="left" vertical="center" wrapText="1" readingOrder="1"/>
    </xf>
    <xf numFmtId="0" fontId="4" fillId="0" borderId="0" xfId="0" applyFont="1" applyAlignment="1">
      <alignment horizontal="left" vertical="center" wrapText="1" readingOrder="1"/>
    </xf>
    <xf numFmtId="0" fontId="19" fillId="0" borderId="0" xfId="0" applyFont="1" applyAlignment="1">
      <alignment vertical="center"/>
    </xf>
    <xf numFmtId="168" fontId="7" fillId="0" borderId="45" xfId="1" applyNumberFormat="1" applyFont="1" applyBorder="1"/>
    <xf numFmtId="168" fontId="7" fillId="0" borderId="18" xfId="1" applyNumberFormat="1" applyFont="1" applyBorder="1"/>
    <xf numFmtId="168" fontId="7" fillId="0" borderId="46" xfId="1" applyNumberFormat="1" applyFont="1" applyBorder="1"/>
    <xf numFmtId="0" fontId="19" fillId="0" borderId="0" xfId="0" applyFont="1"/>
    <xf numFmtId="167" fontId="19" fillId="0" borderId="47" xfId="0" applyNumberFormat="1" applyFont="1" applyBorder="1"/>
    <xf numFmtId="167" fontId="19" fillId="0" borderId="0" xfId="0" applyNumberFormat="1" applyFont="1"/>
    <xf numFmtId="0" fontId="12" fillId="0" borderId="3" xfId="0" applyFont="1" applyBorder="1" applyAlignment="1">
      <alignment horizontal="left"/>
    </xf>
    <xf numFmtId="0" fontId="12" fillId="0" borderId="28" xfId="0" applyFont="1" applyBorder="1"/>
    <xf numFmtId="9" fontId="12" fillId="0" borderId="0" xfId="0" applyNumberFormat="1" applyFont="1" applyAlignment="1">
      <alignment horizontal="center"/>
    </xf>
    <xf numFmtId="0" fontId="21" fillId="0" borderId="0" xfId="0" applyFont="1" applyAlignment="1">
      <alignment vertical="center"/>
    </xf>
    <xf numFmtId="167" fontId="21" fillId="0" borderId="4" xfId="0" applyNumberFormat="1" applyFont="1" applyBorder="1" applyAlignment="1">
      <alignment vertical="center"/>
    </xf>
    <xf numFmtId="167" fontId="21" fillId="0" borderId="3" xfId="0" applyNumberFormat="1" applyFont="1" applyBorder="1" applyAlignment="1">
      <alignment vertical="center"/>
    </xf>
    <xf numFmtId="0" fontId="22" fillId="0" borderId="0" xfId="0" applyFont="1" applyAlignment="1">
      <alignment vertical="center"/>
    </xf>
    <xf numFmtId="167" fontId="22" fillId="0" borderId="0" xfId="0" applyNumberFormat="1" applyFont="1"/>
    <xf numFmtId="0" fontId="23" fillId="0" borderId="0" xfId="0" applyFont="1" applyAlignment="1">
      <alignment vertical="center"/>
    </xf>
    <xf numFmtId="167" fontId="22" fillId="0" borderId="37" xfId="0" applyNumberFormat="1" applyFont="1" applyBorder="1"/>
    <xf numFmtId="0" fontId="22" fillId="0" borderId="0" xfId="0" applyFont="1"/>
    <xf numFmtId="168" fontId="21" fillId="0" borderId="0" xfId="1" applyNumberFormat="1" applyFont="1" applyBorder="1" applyAlignment="1">
      <alignment vertical="center"/>
    </xf>
    <xf numFmtId="0" fontId="21" fillId="0" borderId="3" xfId="0" applyFont="1" applyBorder="1" applyAlignment="1">
      <alignment vertical="center"/>
    </xf>
    <xf numFmtId="167" fontId="22" fillId="0" borderId="3" xfId="0" applyNumberFormat="1" applyFont="1" applyBorder="1"/>
    <xf numFmtId="0" fontId="22" fillId="0" borderId="3" xfId="0" applyFont="1" applyBorder="1" applyAlignment="1">
      <alignment vertical="center"/>
    </xf>
    <xf numFmtId="0" fontId="7" fillId="0" borderId="9" xfId="0" applyFont="1" applyBorder="1"/>
    <xf numFmtId="0" fontId="7" fillId="0" borderId="3" xfId="0" applyFont="1" applyBorder="1"/>
    <xf numFmtId="0" fontId="24" fillId="0" borderId="0" xfId="0" applyFont="1"/>
    <xf numFmtId="0" fontId="12" fillId="0" borderId="0" xfId="0" applyFont="1"/>
    <xf numFmtId="0" fontId="12" fillId="0" borderId="3" xfId="0" applyFont="1" applyBorder="1"/>
    <xf numFmtId="0" fontId="22" fillId="0" borderId="3" xfId="0" applyFont="1" applyBorder="1"/>
    <xf numFmtId="168" fontId="22" fillId="0" borderId="37" xfId="1" applyNumberFormat="1" applyFont="1" applyBorder="1"/>
    <xf numFmtId="168" fontId="22" fillId="0" borderId="0" xfId="1" applyNumberFormat="1" applyFont="1" applyBorder="1"/>
    <xf numFmtId="168" fontId="21" fillId="0" borderId="4" xfId="1" applyNumberFormat="1" applyFont="1" applyBorder="1" applyAlignment="1">
      <alignment vertical="center"/>
    </xf>
    <xf numFmtId="168" fontId="7" fillId="0" borderId="49" xfId="1" applyNumberFormat="1" applyFont="1" applyBorder="1"/>
    <xf numFmtId="168" fontId="7" fillId="0" borderId="50" xfId="1" applyNumberFormat="1" applyFont="1" applyBorder="1"/>
    <xf numFmtId="168" fontId="7" fillId="0" borderId="51" xfId="1" applyNumberFormat="1" applyFont="1" applyBorder="1"/>
    <xf numFmtId="168" fontId="7" fillId="0" borderId="11" xfId="1" applyNumberFormat="1" applyFont="1" applyBorder="1"/>
    <xf numFmtId="168" fontId="7" fillId="0" borderId="6" xfId="1" applyNumberFormat="1" applyFont="1" applyBorder="1"/>
    <xf numFmtId="168" fontId="7" fillId="0" borderId="12" xfId="1" applyNumberFormat="1" applyFont="1" applyBorder="1"/>
    <xf numFmtId="168" fontId="7" fillId="0" borderId="15" xfId="1" applyNumberFormat="1" applyFont="1" applyBorder="1"/>
    <xf numFmtId="168" fontId="7" fillId="0" borderId="17" xfId="1" applyNumberFormat="1" applyFont="1" applyBorder="1"/>
    <xf numFmtId="168" fontId="7" fillId="0" borderId="16" xfId="1" applyNumberFormat="1" applyFont="1" applyBorder="1"/>
    <xf numFmtId="0" fontId="14" fillId="0" borderId="0" xfId="0" applyFont="1" applyAlignment="1">
      <alignment vertical="center"/>
    </xf>
    <xf numFmtId="168" fontId="7" fillId="0" borderId="0" xfId="1" applyNumberFormat="1" applyFont="1" applyBorder="1"/>
    <xf numFmtId="168" fontId="7" fillId="0" borderId="3" xfId="1" applyNumberFormat="1" applyFont="1" applyBorder="1"/>
    <xf numFmtId="0" fontId="10" fillId="3" borderId="4" xfId="0" applyFont="1" applyFill="1" applyBorder="1" applyAlignment="1">
      <alignment vertical="center"/>
    </xf>
    <xf numFmtId="0" fontId="11" fillId="3" borderId="48" xfId="2" applyFont="1" applyFill="1" applyAlignment="1">
      <alignment horizontal="left" vertical="center"/>
    </xf>
    <xf numFmtId="0" fontId="11" fillId="3" borderId="10" xfId="0" applyFont="1" applyFill="1" applyBorder="1" applyAlignment="1">
      <alignment horizontal="left" vertical="center"/>
    </xf>
    <xf numFmtId="0" fontId="11" fillId="3" borderId="10"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7" fillId="0" borderId="53" xfId="0" applyFont="1" applyBorder="1" applyAlignment="1">
      <alignment horizontal="left" vertical="top"/>
    </xf>
    <xf numFmtId="0" fontId="10" fillId="3" borderId="4" xfId="0" applyFont="1" applyFill="1" applyBorder="1" applyAlignment="1">
      <alignment horizontal="left" vertical="center"/>
    </xf>
    <xf numFmtId="0" fontId="9" fillId="0" borderId="4" xfId="0" applyFont="1" applyBorder="1" applyAlignment="1">
      <alignment vertical="center"/>
    </xf>
    <xf numFmtId="0" fontId="13" fillId="0" borderId="4" xfId="0" quotePrefix="1" applyFont="1" applyBorder="1" applyAlignment="1">
      <alignment horizontal="center" vertical="center"/>
    </xf>
    <xf numFmtId="167" fontId="7" fillId="0" borderId="6" xfId="0" applyNumberFormat="1" applyFont="1" applyBorder="1"/>
    <xf numFmtId="167" fontId="7" fillId="0" borderId="7" xfId="0" applyNumberFormat="1" applyFont="1" applyBorder="1"/>
    <xf numFmtId="0" fontId="13" fillId="0" borderId="24" xfId="0" applyFont="1" applyBorder="1" applyAlignment="1">
      <alignment horizontal="left" vertical="top"/>
    </xf>
    <xf numFmtId="38" fontId="18" fillId="0" borderId="6" xfId="0" applyNumberFormat="1" applyFont="1" applyBorder="1" applyAlignment="1">
      <alignment horizontal="center" vertical="top" wrapText="1"/>
    </xf>
    <xf numFmtId="38" fontId="12" fillId="0" borderId="6" xfId="0" applyNumberFormat="1" applyFont="1" applyBorder="1" applyAlignment="1">
      <alignment horizontal="center" vertical="top"/>
    </xf>
    <xf numFmtId="38" fontId="18" fillId="0" borderId="7" xfId="0" applyNumberFormat="1" applyFont="1" applyBorder="1" applyAlignment="1">
      <alignment horizontal="center" vertical="top" wrapText="1"/>
    </xf>
    <xf numFmtId="38" fontId="18" fillId="0" borderId="17" xfId="0" applyNumberFormat="1" applyFont="1" applyBorder="1" applyAlignment="1">
      <alignment horizontal="center" vertical="top" wrapText="1"/>
    </xf>
    <xf numFmtId="0" fontId="13" fillId="0" borderId="0" xfId="0" applyFont="1" applyAlignment="1">
      <alignment horizontal="left"/>
    </xf>
    <xf numFmtId="0" fontId="11" fillId="3" borderId="22" xfId="0" applyFont="1" applyFill="1" applyBorder="1" applyAlignment="1">
      <alignment vertical="center" wrapText="1"/>
    </xf>
    <xf numFmtId="0" fontId="11" fillId="3" borderId="4" xfId="0" applyFont="1" applyFill="1" applyBorder="1" applyAlignment="1">
      <alignment vertical="center" wrapText="1"/>
    </xf>
    <xf numFmtId="0" fontId="10" fillId="3" borderId="4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1" xfId="0" applyFont="1" applyFill="1" applyBorder="1" applyAlignment="1">
      <alignment horizontal="center" vertical="center" wrapText="1"/>
    </xf>
    <xf numFmtId="167" fontId="7" fillId="0" borderId="31" xfId="0" applyNumberFormat="1" applyFont="1" applyBorder="1"/>
    <xf numFmtId="167" fontId="7" fillId="0" borderId="30" xfId="0" applyNumberFormat="1" applyFont="1" applyBorder="1"/>
    <xf numFmtId="0" fontId="7" fillId="0" borderId="19" xfId="0" applyFont="1" applyBorder="1" applyAlignment="1">
      <alignment horizontal="center" vertical="center" wrapText="1"/>
    </xf>
    <xf numFmtId="0" fontId="7" fillId="0" borderId="38" xfId="0" applyFont="1" applyBorder="1" applyAlignment="1">
      <alignment horizontal="center" wrapText="1"/>
    </xf>
    <xf numFmtId="168" fontId="7" fillId="0" borderId="6" xfId="1" applyNumberFormat="1" applyFont="1" applyBorder="1" applyAlignment="1"/>
    <xf numFmtId="168" fontId="7" fillId="0" borderId="5" xfId="1" applyNumberFormat="1" applyFont="1" applyBorder="1" applyAlignment="1"/>
    <xf numFmtId="168" fontId="7" fillId="0" borderId="7" xfId="1" applyNumberFormat="1" applyFont="1" applyBorder="1" applyAlignment="1"/>
    <xf numFmtId="168" fontId="7" fillId="0" borderId="8" xfId="1" applyNumberFormat="1" applyFont="1" applyBorder="1" applyAlignment="1"/>
    <xf numFmtId="0" fontId="10" fillId="3" borderId="3" xfId="0" applyFont="1" applyFill="1" applyBorder="1" applyAlignment="1">
      <alignment horizontal="left" vertical="center"/>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7" fillId="0" borderId="40" xfId="0" applyFont="1" applyBorder="1" applyAlignment="1">
      <alignment horizontal="center" vertical="center" wrapText="1"/>
    </xf>
    <xf numFmtId="0" fontId="25" fillId="0" borderId="0" xfId="0" applyFont="1"/>
    <xf numFmtId="0" fontId="9" fillId="0" borderId="0" xfId="0" applyFont="1" applyAlignment="1">
      <alignment horizontal="center"/>
    </xf>
    <xf numFmtId="0" fontId="7" fillId="0" borderId="19" xfId="0" applyFont="1" applyBorder="1" applyAlignment="1">
      <alignment wrapText="1"/>
    </xf>
    <xf numFmtId="0" fontId="7" fillId="0" borderId="38" xfId="0" applyFont="1" applyBorder="1" applyAlignment="1">
      <alignment wrapText="1"/>
    </xf>
    <xf numFmtId="167" fontId="7" fillId="0" borderId="5" xfId="0" applyNumberFormat="1" applyFont="1" applyBorder="1"/>
    <xf numFmtId="167" fontId="7" fillId="0" borderId="8" xfId="0" applyNumberFormat="1" applyFont="1" applyBorder="1"/>
    <xf numFmtId="0" fontId="7" fillId="0" borderId="4" xfId="0" applyFont="1" applyBorder="1" applyAlignment="1">
      <alignment vertical="center" wrapText="1"/>
    </xf>
    <xf numFmtId="167" fontId="7" fillId="0" borderId="5" xfId="0" applyNumberFormat="1" applyFont="1" applyBorder="1" applyAlignment="1">
      <alignment vertical="center"/>
    </xf>
    <xf numFmtId="167" fontId="7" fillId="0" borderId="8" xfId="0" applyNumberFormat="1" applyFont="1" applyBorder="1" applyAlignment="1">
      <alignment vertical="center"/>
    </xf>
    <xf numFmtId="168" fontId="7" fillId="0" borderId="12" xfId="1" applyNumberFormat="1" applyFont="1" applyBorder="1" applyAlignment="1">
      <alignment vertical="center"/>
    </xf>
    <xf numFmtId="167" fontId="7" fillId="0" borderId="32" xfId="0" applyNumberFormat="1" applyFont="1" applyBorder="1" applyAlignment="1">
      <alignment vertical="center"/>
    </xf>
    <xf numFmtId="167" fontId="7" fillId="0" borderId="27" xfId="0" applyNumberFormat="1" applyFont="1" applyBorder="1" applyAlignment="1">
      <alignment vertical="center"/>
    </xf>
    <xf numFmtId="167" fontId="7" fillId="0" borderId="44" xfId="0" applyNumberFormat="1" applyFont="1" applyBorder="1" applyAlignment="1">
      <alignment vertical="center"/>
    </xf>
    <xf numFmtId="0" fontId="9" fillId="0" borderId="24" xfId="0" applyFont="1" applyBorder="1"/>
    <xf numFmtId="167" fontId="7" fillId="0" borderId="25" xfId="0" applyNumberFormat="1" applyFont="1" applyBorder="1" applyAlignment="1">
      <alignment vertical="center"/>
    </xf>
    <xf numFmtId="167" fontId="7" fillId="0" borderId="26" xfId="0" applyNumberFormat="1" applyFont="1" applyBorder="1" applyAlignment="1">
      <alignment vertical="center"/>
    </xf>
    <xf numFmtId="168" fontId="7" fillId="0" borderId="14" xfId="1" applyNumberFormat="1" applyFont="1" applyBorder="1" applyAlignment="1">
      <alignment vertical="center"/>
    </xf>
    <xf numFmtId="168" fontId="7" fillId="0" borderId="16" xfId="1" applyNumberFormat="1" applyFont="1" applyBorder="1" applyAlignment="1">
      <alignment vertical="center"/>
    </xf>
    <xf numFmtId="168" fontId="7" fillId="0" borderId="33" xfId="1" applyNumberFormat="1" applyFont="1" applyBorder="1" applyAlignment="1">
      <alignment vertical="center"/>
    </xf>
    <xf numFmtId="0" fontId="8" fillId="0" borderId="22" xfId="0" applyFont="1" applyBorder="1" applyAlignment="1">
      <alignment horizontal="center" vertical="center" wrapText="1" readingOrder="1"/>
    </xf>
    <xf numFmtId="0" fontId="7" fillId="0" borderId="21" xfId="0" applyFont="1" applyBorder="1" applyAlignment="1">
      <alignment horizontal="center" vertical="center" wrapText="1"/>
    </xf>
    <xf numFmtId="0" fontId="8" fillId="0" borderId="0" xfId="8" applyFont="1" applyAlignment="1">
      <alignment horizontal="left" indent="1"/>
    </xf>
    <xf numFmtId="0" fontId="8" fillId="0" borderId="0" xfId="3" applyFont="1" applyAlignment="1">
      <alignment horizontal="left" indent="1"/>
    </xf>
    <xf numFmtId="167" fontId="9" fillId="0" borderId="5" xfId="0" applyNumberFormat="1" applyFont="1" applyBorder="1" applyAlignment="1">
      <alignment vertical="center"/>
    </xf>
    <xf numFmtId="167" fontId="9" fillId="0" borderId="24" xfId="0" applyNumberFormat="1" applyFont="1" applyBorder="1" applyAlignment="1">
      <alignment vertical="center"/>
    </xf>
    <xf numFmtId="167" fontId="7" fillId="0" borderId="37" xfId="0" applyNumberFormat="1" applyFont="1" applyBorder="1" applyAlignment="1">
      <alignment vertical="center"/>
    </xf>
    <xf numFmtId="0" fontId="10" fillId="0" borderId="0" xfId="8" applyFont="1" applyAlignment="1">
      <alignment horizontal="left" indent="1"/>
    </xf>
    <xf numFmtId="0" fontId="10" fillId="4" borderId="19" xfId="0" applyFont="1" applyFill="1" applyBorder="1" applyAlignment="1">
      <alignment horizontal="center" vertical="center" wrapText="1"/>
    </xf>
    <xf numFmtId="0" fontId="10" fillId="4" borderId="38" xfId="0" applyFont="1" applyFill="1" applyBorder="1" applyAlignment="1">
      <alignment horizontal="center" vertical="center" wrapText="1"/>
    </xf>
    <xf numFmtId="167" fontId="7" fillId="0" borderId="3" xfId="0" applyNumberFormat="1" applyFont="1" applyBorder="1"/>
    <xf numFmtId="15" fontId="9" fillId="0" borderId="19" xfId="0" applyNumberFormat="1" applyFont="1" applyBorder="1" applyAlignment="1">
      <alignment horizontal="center" vertical="center" wrapText="1"/>
    </xf>
    <xf numFmtId="15" fontId="9" fillId="0" borderId="20" xfId="0" applyNumberFormat="1" applyFont="1" applyBorder="1" applyAlignment="1">
      <alignment horizontal="center" vertical="center" wrapText="1"/>
    </xf>
    <xf numFmtId="15" fontId="9" fillId="0" borderId="21" xfId="0" applyNumberFormat="1"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23" xfId="0" applyFont="1" applyFill="1" applyBorder="1" applyAlignment="1">
      <alignment horizontal="center" vertical="center" wrapText="1"/>
    </xf>
    <xf numFmtId="167" fontId="9" fillId="5" borderId="11" xfId="0" applyNumberFormat="1" applyFont="1" applyFill="1" applyBorder="1"/>
    <xf numFmtId="167" fontId="7" fillId="5" borderId="13" xfId="0" applyNumberFormat="1" applyFont="1" applyFill="1" applyBorder="1"/>
    <xf numFmtId="167" fontId="7" fillId="5" borderId="15" xfId="0" applyNumberFormat="1" applyFont="1" applyFill="1" applyBorder="1"/>
    <xf numFmtId="167" fontId="9" fillId="5" borderId="6" xfId="0" applyNumberFormat="1" applyFont="1" applyFill="1" applyBorder="1"/>
    <xf numFmtId="167" fontId="7" fillId="5" borderId="26" xfId="0" applyNumberFormat="1" applyFont="1" applyFill="1" applyBorder="1"/>
    <xf numFmtId="167" fontId="7" fillId="5" borderId="41" xfId="0" applyNumberFormat="1" applyFont="1" applyFill="1" applyBorder="1"/>
    <xf numFmtId="167" fontId="9" fillId="0" borderId="25" xfId="0" applyNumberFormat="1" applyFont="1" applyBorder="1"/>
    <xf numFmtId="167" fontId="7" fillId="0" borderId="6" xfId="0" applyNumberFormat="1" applyFont="1" applyBorder="1" applyAlignment="1">
      <alignment vertical="center"/>
    </xf>
    <xf numFmtId="167" fontId="7" fillId="0" borderId="7" xfId="0" applyNumberFormat="1" applyFont="1" applyBorder="1" applyAlignment="1">
      <alignment vertical="center"/>
    </xf>
    <xf numFmtId="167" fontId="9" fillId="0" borderId="6" xfId="0" applyNumberFormat="1" applyFont="1" applyBorder="1" applyAlignment="1">
      <alignment vertical="center"/>
    </xf>
    <xf numFmtId="167" fontId="7" fillId="0" borderId="57" xfId="0" applyNumberFormat="1" applyFont="1" applyBorder="1" applyAlignment="1">
      <alignment vertical="center"/>
    </xf>
    <xf numFmtId="0" fontId="7" fillId="0" borderId="4" xfId="0" applyFont="1" applyBorder="1" applyAlignment="1">
      <alignment horizontal="center" vertical="center" wrapText="1"/>
    </xf>
    <xf numFmtId="0" fontId="7" fillId="0" borderId="43" xfId="0" applyFont="1" applyBorder="1" applyAlignment="1">
      <alignment horizontal="center" vertical="center" wrapText="1"/>
    </xf>
    <xf numFmtId="0" fontId="11" fillId="0" borderId="0" xfId="8" applyFont="1" applyAlignment="1">
      <alignment horizontal="left" indent="1"/>
    </xf>
    <xf numFmtId="167" fontId="9" fillId="0" borderId="6" xfId="0" applyNumberFormat="1" applyFont="1" applyBorder="1"/>
    <xf numFmtId="0" fontId="9" fillId="0" borderId="76" xfId="0" applyFont="1" applyBorder="1" applyAlignment="1">
      <alignment vertical="center"/>
    </xf>
    <xf numFmtId="167" fontId="9" fillId="0" borderId="76" xfId="0" applyNumberFormat="1" applyFont="1" applyBorder="1" applyAlignment="1">
      <alignment vertical="center"/>
    </xf>
    <xf numFmtId="167" fontId="9" fillId="0" borderId="77" xfId="0" applyNumberFormat="1" applyFont="1" applyBorder="1" applyAlignment="1">
      <alignment vertical="center"/>
    </xf>
    <xf numFmtId="167" fontId="7" fillId="0" borderId="78" xfId="0" applyNumberFormat="1" applyFont="1" applyBorder="1" applyAlignment="1">
      <alignment vertical="center"/>
    </xf>
    <xf numFmtId="0" fontId="10" fillId="3" borderId="3" xfId="0" applyFont="1" applyFill="1" applyBorder="1" applyAlignment="1">
      <alignment horizontal="center" vertical="center"/>
    </xf>
    <xf numFmtId="0" fontId="10" fillId="3" borderId="38" xfId="0" applyFont="1" applyFill="1" applyBorder="1" applyAlignment="1">
      <alignment horizontal="center" vertical="center" wrapText="1"/>
    </xf>
    <xf numFmtId="0" fontId="2" fillId="0" borderId="19" xfId="0" applyFont="1" applyBorder="1" applyAlignment="1">
      <alignment horizontal="right" vertical="center" wrapText="1" readingOrder="1"/>
    </xf>
    <xf numFmtId="0" fontId="2" fillId="0" borderId="43" xfId="0" applyFont="1" applyBorder="1" applyAlignment="1">
      <alignment horizontal="left" vertical="center" wrapText="1" readingOrder="1"/>
    </xf>
    <xf numFmtId="0" fontId="2" fillId="0" borderId="19" xfId="0" applyFont="1" applyBorder="1" applyAlignment="1">
      <alignment horizontal="left" vertical="center" wrapText="1" readingOrder="1"/>
    </xf>
    <xf numFmtId="167" fontId="7" fillId="0" borderId="32" xfId="0" applyNumberFormat="1" applyFont="1" applyBorder="1"/>
    <xf numFmtId="167" fontId="7" fillId="0" borderId="27" xfId="0" applyNumberFormat="1" applyFont="1" applyBorder="1"/>
    <xf numFmtId="167" fontId="7" fillId="0" borderId="12" xfId="0" applyNumberFormat="1" applyFont="1" applyBorder="1"/>
    <xf numFmtId="0" fontId="7" fillId="0" borderId="7" xfId="0" applyFont="1" applyBorder="1"/>
    <xf numFmtId="0" fontId="7" fillId="0" borderId="4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horizontal="center" wrapText="1"/>
    </xf>
    <xf numFmtId="0" fontId="7" fillId="0" borderId="39" xfId="0" applyFont="1" applyBorder="1" applyAlignment="1">
      <alignment horizontal="center" wrapText="1"/>
    </xf>
    <xf numFmtId="0" fontId="29" fillId="0" borderId="0" xfId="0" applyFont="1" applyAlignment="1">
      <alignment horizontal="left"/>
    </xf>
    <xf numFmtId="0" fontId="30" fillId="0" borderId="0" xfId="0" applyFont="1"/>
    <xf numFmtId="0" fontId="26" fillId="0" borderId="25" xfId="0" applyFont="1" applyBorder="1" applyAlignment="1">
      <alignment horizontal="center" vertical="center"/>
    </xf>
    <xf numFmtId="0" fontId="17" fillId="0" borderId="0" xfId="0" applyFont="1"/>
    <xf numFmtId="0" fontId="26" fillId="0" borderId="3" xfId="0" applyFont="1" applyBorder="1" applyAlignment="1">
      <alignment horizontal="left" vertical="center"/>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9" xfId="0" applyFont="1" applyBorder="1" applyAlignment="1">
      <alignment horizontal="center" vertical="center" wrapText="1"/>
    </xf>
    <xf numFmtId="169" fontId="17" fillId="0" borderId="13" xfId="0" applyNumberFormat="1" applyFont="1" applyBorder="1" applyAlignment="1">
      <alignment horizontal="right"/>
    </xf>
    <xf numFmtId="169" fontId="17" fillId="0" borderId="7" xfId="0" applyNumberFormat="1" applyFont="1" applyBorder="1" applyAlignment="1">
      <alignment horizontal="right"/>
    </xf>
    <xf numFmtId="0" fontId="17" fillId="0" borderId="8" xfId="0" applyFont="1" applyBorder="1"/>
    <xf numFmtId="0" fontId="31" fillId="0" borderId="0" xfId="0" applyFont="1"/>
    <xf numFmtId="0" fontId="32" fillId="0" borderId="0" xfId="0" applyFont="1" applyAlignment="1">
      <alignment horizontal="left" indent="1"/>
    </xf>
    <xf numFmtId="169" fontId="26" fillId="0" borderId="13" xfId="0" applyNumberFormat="1" applyFont="1" applyBorder="1"/>
    <xf numFmtId="169" fontId="26" fillId="0" borderId="7" xfId="0" applyNumberFormat="1" applyFont="1" applyBorder="1"/>
    <xf numFmtId="170" fontId="17" fillId="0" borderId="0" xfId="9" applyNumberFormat="1" applyFont="1" applyAlignment="1">
      <alignment horizontal="center"/>
    </xf>
    <xf numFmtId="168" fontId="17" fillId="0" borderId="0" xfId="1" applyNumberFormat="1" applyFont="1" applyAlignment="1">
      <alignment horizontal="center"/>
    </xf>
    <xf numFmtId="0" fontId="17" fillId="0" borderId="0" xfId="0" applyFont="1" applyAlignment="1">
      <alignment horizontal="left" indent="2"/>
    </xf>
    <xf numFmtId="169" fontId="17" fillId="0" borderId="13" xfId="0" applyNumberFormat="1" applyFont="1" applyBorder="1" applyProtection="1">
      <protection locked="0"/>
    </xf>
    <xf numFmtId="169" fontId="17" fillId="0" borderId="7" xfId="0" applyNumberFormat="1" applyFont="1" applyBorder="1" applyProtection="1">
      <protection locked="0"/>
    </xf>
    <xf numFmtId="169" fontId="17" fillId="0" borderId="13" xfId="9" applyNumberFormat="1" applyFont="1" applyFill="1" applyBorder="1" applyProtection="1">
      <protection locked="0"/>
    </xf>
    <xf numFmtId="169" fontId="17" fillId="0" borderId="7" xfId="9" applyNumberFormat="1" applyFont="1" applyFill="1" applyBorder="1" applyProtection="1">
      <protection locked="0"/>
    </xf>
    <xf numFmtId="169" fontId="26" fillId="0" borderId="7" xfId="0" applyNumberFormat="1" applyFont="1" applyBorder="1" applyProtection="1">
      <protection locked="0"/>
    </xf>
    <xf numFmtId="0" fontId="26" fillId="0" borderId="76" xfId="0" applyFont="1" applyBorder="1" applyAlignment="1">
      <alignment horizontal="left"/>
    </xf>
    <xf numFmtId="169" fontId="26" fillId="0" borderId="80" xfId="0" applyNumberFormat="1" applyFont="1" applyBorder="1"/>
    <xf numFmtId="169" fontId="26" fillId="0" borderId="77" xfId="0" applyNumberFormat="1" applyFont="1" applyBorder="1"/>
    <xf numFmtId="169" fontId="26" fillId="0" borderId="78" xfId="0" applyNumberFormat="1" applyFont="1" applyBorder="1"/>
    <xf numFmtId="0" fontId="26" fillId="0" borderId="0" xfId="0" applyFont="1" applyAlignment="1">
      <alignment horizontal="left"/>
    </xf>
    <xf numFmtId="169" fontId="26" fillId="0" borderId="27" xfId="0" applyNumberFormat="1" applyFont="1" applyBorder="1"/>
    <xf numFmtId="169" fontId="17" fillId="0" borderId="27" xfId="0" applyNumberFormat="1" applyFont="1" applyBorder="1"/>
    <xf numFmtId="169" fontId="17" fillId="0" borderId="7" xfId="0" applyNumberFormat="1" applyFont="1" applyBorder="1"/>
    <xf numFmtId="169" fontId="17" fillId="0" borderId="27" xfId="0" applyNumberFormat="1" applyFont="1" applyBorder="1" applyProtection="1">
      <protection locked="0"/>
    </xf>
    <xf numFmtId="169" fontId="17" fillId="0" borderId="27" xfId="9" applyNumberFormat="1" applyFont="1" applyFill="1" applyBorder="1" applyProtection="1">
      <protection locked="0"/>
    </xf>
    <xf numFmtId="0" fontId="26" fillId="0" borderId="0" xfId="0" applyFont="1" applyAlignment="1">
      <alignment horizontal="left" indent="1"/>
    </xf>
    <xf numFmtId="169" fontId="26" fillId="0" borderId="81" xfId="0" applyNumberFormat="1" applyFont="1" applyBorder="1"/>
    <xf numFmtId="169" fontId="26" fillId="0" borderId="82" xfId="0" applyNumberFormat="1" applyFont="1" applyBorder="1"/>
    <xf numFmtId="0" fontId="26" fillId="0" borderId="76" xfId="0" applyFont="1" applyBorder="1"/>
    <xf numFmtId="0" fontId="9" fillId="0" borderId="79" xfId="0" applyFont="1" applyBorder="1" applyAlignment="1">
      <alignment horizontal="center" vertical="center"/>
    </xf>
    <xf numFmtId="0" fontId="9" fillId="0" borderId="52" xfId="0" applyFont="1" applyBorder="1" applyAlignment="1">
      <alignment vertical="center" wrapText="1"/>
    </xf>
    <xf numFmtId="0" fontId="9" fillId="0" borderId="53" xfId="0" applyFont="1" applyBorder="1" applyAlignment="1">
      <alignment horizontal="center" vertical="center" wrapText="1"/>
    </xf>
    <xf numFmtId="0" fontId="7" fillId="0" borderId="17" xfId="0" applyFont="1" applyBorder="1"/>
    <xf numFmtId="167" fontId="7" fillId="0" borderId="85" xfId="0" applyNumberFormat="1" applyFont="1" applyBorder="1" applyAlignment="1">
      <alignment vertical="center"/>
    </xf>
    <xf numFmtId="168" fontId="26" fillId="0" borderId="8" xfId="1" applyNumberFormat="1" applyFont="1" applyFill="1" applyBorder="1" applyAlignment="1">
      <alignment horizontal="right"/>
    </xf>
    <xf numFmtId="168" fontId="17" fillId="0" borderId="8" xfId="1" applyNumberFormat="1" applyFont="1" applyFill="1" applyBorder="1" applyAlignment="1">
      <alignment horizontal="right"/>
    </xf>
    <xf numFmtId="0" fontId="17" fillId="0" borderId="76" xfId="0" applyFont="1" applyBorder="1" applyAlignment="1">
      <alignment horizontal="right"/>
    </xf>
    <xf numFmtId="0" fontId="17" fillId="0" borderId="0" xfId="0" applyFont="1" applyAlignment="1">
      <alignment horizontal="right"/>
    </xf>
    <xf numFmtId="168" fontId="17" fillId="0" borderId="86" xfId="1" applyNumberFormat="1" applyFont="1" applyFill="1" applyBorder="1" applyAlignment="1">
      <alignment horizontal="right"/>
    </xf>
    <xf numFmtId="0" fontId="17" fillId="0" borderId="78" xfId="0" applyFont="1" applyBorder="1" applyAlignment="1">
      <alignment horizontal="right"/>
    </xf>
    <xf numFmtId="0" fontId="8" fillId="0" borderId="3" xfId="8" applyFont="1" applyBorder="1" applyAlignment="1">
      <alignment horizontal="left" indent="1"/>
    </xf>
    <xf numFmtId="167" fontId="7" fillId="0" borderId="4" xfId="0" applyNumberFormat="1" applyFont="1" applyBorder="1"/>
    <xf numFmtId="167" fontId="7" fillId="0" borderId="19" xfId="0" applyNumberFormat="1" applyFont="1" applyBorder="1"/>
    <xf numFmtId="0" fontId="35" fillId="0" borderId="0" xfId="10" applyFont="1"/>
    <xf numFmtId="0" fontId="16" fillId="0" borderId="0" xfId="10" applyFont="1"/>
    <xf numFmtId="0" fontId="36" fillId="0" borderId="0" xfId="10" applyFont="1" applyAlignment="1">
      <alignment horizontal="center" vertical="center"/>
    </xf>
    <xf numFmtId="0" fontId="36" fillId="0" borderId="0" xfId="10" applyFont="1" applyAlignment="1">
      <alignment vertical="center"/>
    </xf>
    <xf numFmtId="0" fontId="11" fillId="0" borderId="0" xfId="10" applyFont="1" applyAlignment="1">
      <alignment vertical="center" wrapText="1"/>
    </xf>
    <xf numFmtId="0" fontId="2" fillId="0" borderId="20" xfId="10" applyFont="1" applyBorder="1" applyAlignment="1">
      <alignment horizontal="left" vertical="center" wrapText="1"/>
    </xf>
    <xf numFmtId="0" fontId="2" fillId="0" borderId="21" xfId="10" applyFont="1" applyBorder="1" applyAlignment="1">
      <alignment horizontal="left" vertical="center" wrapText="1"/>
    </xf>
    <xf numFmtId="171" fontId="2" fillId="0" borderId="11" xfId="10" applyNumberFormat="1" applyFont="1" applyBorder="1" applyAlignment="1">
      <alignment horizontal="center" wrapText="1"/>
    </xf>
    <xf numFmtId="171" fontId="2" fillId="0" borderId="12" xfId="10" applyNumberFormat="1" applyFont="1" applyBorder="1" applyAlignment="1">
      <alignment horizontal="center" wrapText="1"/>
    </xf>
    <xf numFmtId="171" fontId="2" fillId="0" borderId="24" xfId="10" applyNumberFormat="1" applyFont="1" applyBorder="1" applyAlignment="1">
      <alignment horizontal="center" wrapText="1"/>
    </xf>
    <xf numFmtId="0" fontId="8" fillId="0" borderId="0" xfId="10" applyFont="1" applyAlignment="1">
      <alignment horizontal="center"/>
    </xf>
    <xf numFmtId="0" fontId="2" fillId="0" borderId="0" xfId="10" applyFont="1" applyAlignment="1">
      <alignment wrapText="1"/>
    </xf>
    <xf numFmtId="15" fontId="2" fillId="8" borderId="13" xfId="10" applyNumberFormat="1" applyFont="1" applyFill="1" applyBorder="1" applyAlignment="1">
      <alignment horizontal="center" wrapText="1"/>
    </xf>
    <xf numFmtId="0" fontId="37" fillId="0" borderId="0" xfId="0" applyFont="1" applyAlignment="1" applyProtection="1">
      <alignment horizontal="justify" vertical="top" wrapText="1"/>
      <protection hidden="1"/>
    </xf>
    <xf numFmtId="0" fontId="7" fillId="0" borderId="27" xfId="0" applyFont="1" applyBorder="1" applyAlignment="1">
      <alignment horizontal="left" vertical="top" wrapText="1"/>
    </xf>
    <xf numFmtId="0" fontId="39" fillId="0" borderId="0" xfId="0" applyFont="1"/>
    <xf numFmtId="0" fontId="9" fillId="0" borderId="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3" xfId="0" applyFont="1" applyBorder="1" applyAlignment="1">
      <alignment horizontal="center" vertical="center" wrapText="1"/>
    </xf>
    <xf numFmtId="0" fontId="13" fillId="0" borderId="20" xfId="0" applyFont="1" applyBorder="1" applyAlignment="1">
      <alignment vertical="center" wrapText="1"/>
    </xf>
    <xf numFmtId="0" fontId="13" fillId="0" borderId="10" xfId="0" applyFont="1" applyBorder="1"/>
    <xf numFmtId="0" fontId="13" fillId="0" borderId="19" xfId="0" applyFont="1" applyBorder="1" applyAlignment="1">
      <alignment vertical="center" wrapText="1"/>
    </xf>
    <xf numFmtId="0" fontId="13" fillId="0" borderId="0" xfId="0" applyFont="1" applyAlignment="1">
      <alignment vertical="center" wrapText="1"/>
    </xf>
    <xf numFmtId="0" fontId="13" fillId="8" borderId="20"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1" fillId="8" borderId="21" xfId="0" applyFont="1" applyFill="1" applyBorder="1" applyAlignment="1">
      <alignment horizontal="center" vertical="center" wrapText="1" readingOrder="1"/>
    </xf>
    <xf numFmtId="0" fontId="7" fillId="0" borderId="13" xfId="0" applyFont="1" applyBorder="1"/>
    <xf numFmtId="0" fontId="7" fillId="0" borderId="28" xfId="0" applyFont="1" applyBorder="1" applyAlignment="1">
      <alignment horizontal="center"/>
    </xf>
    <xf numFmtId="0" fontId="7" fillId="0" borderId="15" xfId="0" applyFont="1" applyBorder="1"/>
    <xf numFmtId="1" fontId="7" fillId="0" borderId="7" xfId="0" applyNumberFormat="1" applyFont="1" applyBorder="1" applyAlignment="1">
      <alignment horizontal="center"/>
    </xf>
    <xf numFmtId="0" fontId="7" fillId="0" borderId="16" xfId="0" applyFont="1" applyBorder="1"/>
    <xf numFmtId="0" fontId="9" fillId="0" borderId="79" xfId="0" applyFont="1" applyBorder="1" applyAlignment="1">
      <alignment vertical="center" wrapText="1"/>
    </xf>
    <xf numFmtId="0" fontId="7" fillId="0" borderId="0" xfId="0" applyFont="1" applyAlignment="1">
      <alignment vertical="top"/>
    </xf>
    <xf numFmtId="0" fontId="7" fillId="0" borderId="87" xfId="0" applyFont="1" applyBorder="1" applyAlignment="1">
      <alignment vertical="top"/>
    </xf>
    <xf numFmtId="0" fontId="7" fillId="0" borderId="0" xfId="0" applyFont="1" applyAlignment="1">
      <alignment vertical="top" wrapText="1"/>
    </xf>
    <xf numFmtId="0" fontId="7" fillId="0" borderId="10" xfId="0" applyFont="1" applyBorder="1" applyAlignment="1">
      <alignment vertical="top" wrapText="1"/>
    </xf>
    <xf numFmtId="0" fontId="7" fillId="0" borderId="30" xfId="0" applyFont="1" applyBorder="1" applyAlignment="1">
      <alignment vertical="top"/>
    </xf>
    <xf numFmtId="0" fontId="7" fillId="0" borderId="10" xfId="0" applyFont="1" applyBorder="1" applyAlignment="1">
      <alignment vertical="top"/>
    </xf>
    <xf numFmtId="0" fontId="9" fillId="0" borderId="53" xfId="0" applyFont="1" applyBorder="1" applyAlignment="1">
      <alignment horizontal="left" vertical="center" wrapText="1"/>
    </xf>
    <xf numFmtId="15" fontId="7" fillId="0" borderId="30" xfId="0" applyNumberFormat="1" applyFont="1" applyBorder="1" applyAlignment="1">
      <alignment horizontal="left" vertical="top"/>
    </xf>
    <xf numFmtId="0" fontId="0" fillId="0" borderId="0" xfId="0" applyAlignment="1">
      <alignment horizontal="left"/>
    </xf>
    <xf numFmtId="0" fontId="9" fillId="13" borderId="0" xfId="0" applyFont="1" applyFill="1"/>
    <xf numFmtId="0" fontId="7" fillId="13" borderId="30" xfId="0" applyFont="1" applyFill="1" applyBorder="1"/>
    <xf numFmtId="0" fontId="7" fillId="13" borderId="0" xfId="0" applyFont="1" applyFill="1"/>
    <xf numFmtId="0" fontId="7" fillId="13" borderId="30" xfId="0" applyFont="1" applyFill="1" applyBorder="1" applyAlignment="1">
      <alignment horizontal="left"/>
    </xf>
    <xf numFmtId="0" fontId="7" fillId="13" borderId="10" xfId="0" applyFont="1" applyFill="1" applyBorder="1"/>
    <xf numFmtId="0" fontId="7" fillId="0" borderId="3" xfId="0" applyFont="1" applyBorder="1" applyAlignment="1">
      <alignment vertical="top"/>
    </xf>
    <xf numFmtId="0" fontId="7" fillId="0" borderId="29" xfId="0" applyFont="1" applyBorder="1" applyAlignment="1">
      <alignment vertical="top"/>
    </xf>
    <xf numFmtId="0" fontId="7" fillId="0" borderId="3" xfId="0" applyFont="1" applyBorder="1" applyAlignment="1">
      <alignment vertical="top" wrapText="1"/>
    </xf>
    <xf numFmtId="0" fontId="7" fillId="0" borderId="28" xfId="0" applyFont="1" applyBorder="1" applyAlignment="1">
      <alignment vertical="top" wrapText="1"/>
    </xf>
    <xf numFmtId="15" fontId="7" fillId="0" borderId="29" xfId="0" applyNumberFormat="1" applyFont="1" applyBorder="1" applyAlignment="1">
      <alignment horizontal="left" vertical="top"/>
    </xf>
    <xf numFmtId="0" fontId="40" fillId="0" borderId="0" xfId="0" applyFont="1"/>
    <xf numFmtId="0" fontId="41" fillId="0" borderId="0" xfId="0" applyFont="1"/>
    <xf numFmtId="0" fontId="42" fillId="0" borderId="0" xfId="0" applyFont="1"/>
    <xf numFmtId="0" fontId="42" fillId="0" borderId="0" xfId="0" applyFont="1" applyAlignment="1">
      <alignment vertical="top"/>
    </xf>
    <xf numFmtId="0" fontId="10" fillId="0" borderId="0" xfId="0" applyFont="1"/>
    <xf numFmtId="0" fontId="43" fillId="0" borderId="0" xfId="0" applyFont="1"/>
    <xf numFmtId="0" fontId="43" fillId="0" borderId="0" xfId="0" applyFont="1" applyAlignment="1">
      <alignment horizontal="left"/>
    </xf>
    <xf numFmtId="0" fontId="9" fillId="0" borderId="0" xfId="0" applyFont="1" applyAlignment="1">
      <alignment horizontal="left"/>
    </xf>
    <xf numFmtId="0" fontId="7" fillId="0" borderId="0" xfId="0" applyFont="1" applyAlignment="1">
      <alignment horizontal="left"/>
    </xf>
    <xf numFmtId="0" fontId="9" fillId="0" borderId="3" xfId="0" applyFont="1" applyBorder="1" applyAlignment="1">
      <alignment horizontal="left"/>
    </xf>
    <xf numFmtId="0" fontId="9" fillId="0" borderId="3" xfId="0" applyFont="1" applyBorder="1" applyAlignment="1">
      <alignment vertical="center"/>
    </xf>
    <xf numFmtId="166" fontId="4" fillId="0" borderId="1" xfId="0" applyNumberFormat="1" applyFont="1" applyBorder="1" applyAlignment="1">
      <alignment horizontal="left" vertical="center" wrapText="1" readingOrder="1"/>
    </xf>
    <xf numFmtId="0" fontId="9" fillId="0" borderId="0" xfId="0" applyFont="1" applyAlignment="1">
      <alignment horizontal="left" vertical="center"/>
    </xf>
    <xf numFmtId="0" fontId="7" fillId="0" borderId="0" xfId="0" applyFont="1" applyProtection="1">
      <protection hidden="1"/>
    </xf>
    <xf numFmtId="0" fontId="7" fillId="0" borderId="27" xfId="0" applyFont="1" applyBorder="1" applyProtection="1">
      <protection hidden="1"/>
    </xf>
    <xf numFmtId="0" fontId="44" fillId="0" borderId="40" xfId="0" applyFont="1" applyBorder="1" applyAlignment="1" applyProtection="1">
      <alignment horizontal="center" vertical="top" wrapText="1"/>
      <protection hidden="1"/>
    </xf>
    <xf numFmtId="0" fontId="44" fillId="0" borderId="40" xfId="0" applyFont="1" applyBorder="1" applyAlignment="1" applyProtection="1">
      <alignment horizontal="left" vertical="top" wrapText="1"/>
      <protection hidden="1"/>
    </xf>
    <xf numFmtId="0" fontId="37" fillId="11" borderId="40" xfId="0" applyFont="1" applyFill="1" applyBorder="1" applyAlignment="1" applyProtection="1">
      <alignment horizontal="center" vertical="center" wrapText="1"/>
      <protection locked="0" hidden="1"/>
    </xf>
    <xf numFmtId="0" fontId="44" fillId="0" borderId="0" xfId="0" applyFont="1" applyAlignment="1" applyProtection="1">
      <alignment horizontal="justify" vertical="top" wrapText="1"/>
      <protection hidden="1"/>
    </xf>
    <xf numFmtId="0" fontId="7" fillId="0" borderId="40" xfId="0" applyFont="1" applyBorder="1" applyAlignment="1" applyProtection="1">
      <alignment horizontal="left" vertical="top" wrapText="1"/>
      <protection hidden="1"/>
    </xf>
    <xf numFmtId="0" fontId="38" fillId="11" borderId="40" xfId="0" applyFont="1" applyFill="1" applyBorder="1" applyAlignment="1" applyProtection="1">
      <alignment horizontal="left" vertical="center" wrapText="1"/>
      <protection hidden="1"/>
    </xf>
    <xf numFmtId="0" fontId="7" fillId="0" borderId="0" xfId="0" applyFont="1" applyAlignment="1" applyProtection="1">
      <alignment vertical="top"/>
      <protection hidden="1"/>
    </xf>
    <xf numFmtId="0" fontId="37" fillId="10" borderId="40" xfId="0" applyFont="1" applyFill="1" applyBorder="1" applyAlignment="1" applyProtection="1">
      <alignment horizontal="center" vertical="center" wrapText="1"/>
      <protection locked="0" hidden="1"/>
    </xf>
    <xf numFmtId="0" fontId="45" fillId="7" borderId="64" xfId="0" applyFont="1" applyFill="1" applyBorder="1" applyAlignment="1">
      <alignment horizontal="center"/>
    </xf>
    <xf numFmtId="0" fontId="45" fillId="7" borderId="3" xfId="0" applyFont="1" applyFill="1" applyBorder="1" applyAlignment="1">
      <alignment horizontal="center"/>
    </xf>
    <xf numFmtId="0" fontId="7" fillId="0" borderId="65"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7" fillId="0" borderId="71" xfId="0" applyFont="1" applyBorder="1" applyAlignment="1">
      <alignment horizontal="left"/>
    </xf>
    <xf numFmtId="0" fontId="7" fillId="0" borderId="72" xfId="0" applyFont="1" applyBorder="1" applyAlignment="1">
      <alignment horizontal="left"/>
    </xf>
    <xf numFmtId="0" fontId="7" fillId="0" borderId="73" xfId="0" applyFont="1" applyBorder="1" applyAlignment="1">
      <alignment horizontal="center"/>
    </xf>
    <xf numFmtId="0" fontId="7" fillId="0" borderId="74" xfId="0" applyFont="1" applyBorder="1" applyAlignment="1">
      <alignment horizontal="center"/>
    </xf>
    <xf numFmtId="0" fontId="7" fillId="0" borderId="75" xfId="0" applyFont="1" applyBorder="1" applyAlignment="1">
      <alignment horizontal="center"/>
    </xf>
    <xf numFmtId="0" fontId="9" fillId="0" borderId="24" xfId="0" applyFont="1" applyBorder="1" applyAlignment="1">
      <alignment horizontal="left" vertical="center"/>
    </xf>
    <xf numFmtId="0" fontId="9" fillId="0" borderId="9" xfId="0" applyFont="1" applyBorder="1" applyAlignment="1">
      <alignment horizontal="left" vertical="center"/>
    </xf>
    <xf numFmtId="0" fontId="7" fillId="0" borderId="0" xfId="0" applyFont="1" applyAlignment="1">
      <alignment horizontal="left" vertical="center"/>
    </xf>
    <xf numFmtId="0" fontId="25" fillId="0" borderId="0" xfId="0" applyFont="1" applyAlignment="1">
      <alignment horizontal="left" vertical="center"/>
    </xf>
    <xf numFmtId="0" fontId="7" fillId="0" borderId="10" xfId="0" applyFont="1" applyBorder="1" applyAlignment="1">
      <alignment horizontal="left" vertical="center"/>
    </xf>
    <xf numFmtId="0" fontId="7" fillId="0" borderId="3" xfId="0" applyFont="1" applyBorder="1" applyAlignment="1">
      <alignment horizontal="left" vertical="center"/>
    </xf>
    <xf numFmtId="0" fontId="7" fillId="0" borderId="32" xfId="0" applyFont="1" applyBorder="1" applyAlignment="1">
      <alignment horizontal="left" vertical="center"/>
    </xf>
    <xf numFmtId="0" fontId="7" fillId="0" borderId="27" xfId="0" applyFont="1" applyBorder="1" applyAlignment="1">
      <alignment horizontal="left" vertical="center"/>
    </xf>
    <xf numFmtId="0" fontId="7" fillId="0" borderId="27" xfId="0" applyFont="1" applyBorder="1" applyAlignment="1">
      <alignment horizontal="center" vertical="center"/>
    </xf>
    <xf numFmtId="0" fontId="7" fillId="0" borderId="44" xfId="0" applyFont="1" applyBorder="1" applyAlignment="1">
      <alignment horizontal="center" vertical="center"/>
    </xf>
    <xf numFmtId="0" fontId="9" fillId="0" borderId="10" xfId="0" applyFont="1" applyBorder="1" applyAlignment="1">
      <alignment horizontal="left"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7" fillId="0" borderId="27" xfId="0" applyFont="1" applyBorder="1" applyAlignment="1">
      <alignment horizontal="left" vertical="center" wrapText="1"/>
    </xf>
    <xf numFmtId="0" fontId="9" fillId="0" borderId="27" xfId="0" applyFont="1" applyBorder="1" applyAlignment="1">
      <alignment horizontal="left" vertical="center"/>
    </xf>
    <xf numFmtId="0" fontId="41" fillId="0" borderId="27" xfId="0" applyFont="1" applyBorder="1" applyAlignment="1">
      <alignment horizontal="left" vertical="center"/>
    </xf>
    <xf numFmtId="0" fontId="9" fillId="0" borderId="27" xfId="0" applyFont="1" applyBorder="1" applyAlignment="1">
      <alignment horizontal="center" vertical="center"/>
    </xf>
    <xf numFmtId="0" fontId="9" fillId="0" borderId="44" xfId="0" applyFont="1" applyBorder="1" applyAlignment="1">
      <alignment horizontal="center" vertical="center"/>
    </xf>
    <xf numFmtId="0" fontId="7" fillId="0" borderId="27" xfId="0" applyFont="1" applyBorder="1" applyAlignment="1">
      <alignment vertical="top" wrapText="1"/>
    </xf>
    <xf numFmtId="0" fontId="7" fillId="0" borderId="27" xfId="0" applyFont="1" applyBorder="1" applyAlignment="1">
      <alignment horizontal="left" vertical="top"/>
    </xf>
    <xf numFmtId="0" fontId="6" fillId="0" borderId="0" xfId="0" applyFont="1"/>
    <xf numFmtId="0" fontId="7" fillId="0" borderId="53" xfId="0" applyFont="1" applyBorder="1" applyAlignment="1">
      <alignment horizontal="left" vertical="top" wrapText="1"/>
    </xf>
    <xf numFmtId="0" fontId="8" fillId="0" borderId="54" xfId="0" applyFont="1" applyBorder="1" applyAlignment="1">
      <alignment horizontal="left" vertical="top" wrapText="1" readingOrder="1"/>
    </xf>
    <xf numFmtId="15" fontId="7" fillId="0" borderId="56" xfId="0" applyNumberFormat="1" applyFont="1" applyBorder="1" applyAlignment="1">
      <alignment horizontal="left" vertical="top"/>
    </xf>
    <xf numFmtId="0" fontId="10" fillId="3" borderId="4" xfId="0" applyFont="1" applyFill="1" applyBorder="1" applyAlignment="1">
      <alignment horizontal="left" vertical="top"/>
    </xf>
    <xf numFmtId="0" fontId="15" fillId="0" borderId="4" xfId="0" applyFont="1" applyBorder="1" applyAlignment="1">
      <alignment horizontal="left" vertical="top"/>
    </xf>
    <xf numFmtId="0" fontId="15" fillId="0" borderId="19" xfId="0" applyFont="1" applyBorder="1" applyAlignment="1">
      <alignment horizontal="left" vertical="top"/>
    </xf>
    <xf numFmtId="0" fontId="7" fillId="0" borderId="69" xfId="0" applyFont="1" applyBorder="1" applyAlignment="1">
      <alignment horizontal="left" vertical="top" wrapText="1"/>
    </xf>
    <xf numFmtId="0" fontId="8" fillId="0" borderId="70" xfId="0" applyFont="1" applyBorder="1" applyAlignment="1">
      <alignment horizontal="left" vertical="top" wrapText="1" readingOrder="1"/>
    </xf>
    <xf numFmtId="0" fontId="8" fillId="0" borderId="88" xfId="0" applyFont="1" applyBorder="1" applyAlignment="1">
      <alignment horizontal="left" vertical="top" wrapText="1" readingOrder="1"/>
    </xf>
    <xf numFmtId="15" fontId="7" fillId="0" borderId="90" xfId="0" applyNumberFormat="1" applyFont="1" applyBorder="1" applyAlignment="1">
      <alignment horizontal="left" vertical="top"/>
    </xf>
    <xf numFmtId="0" fontId="7" fillId="0" borderId="69" xfId="0" applyFont="1" applyBorder="1" applyAlignment="1">
      <alignment horizontal="left" vertical="top"/>
    </xf>
    <xf numFmtId="0" fontId="8" fillId="0" borderId="52" xfId="0" applyFont="1" applyBorder="1" applyAlignment="1">
      <alignment horizontal="left" vertical="top" wrapText="1" readingOrder="1"/>
    </xf>
    <xf numFmtId="0" fontId="46" fillId="0" borderId="89" xfId="0" applyFont="1" applyBorder="1" applyAlignment="1">
      <alignment horizontal="left" vertical="top" wrapText="1" readingOrder="1"/>
    </xf>
    <xf numFmtId="0" fontId="47" fillId="0" borderId="55" xfId="0" applyFont="1" applyBorder="1" applyAlignment="1">
      <alignment horizontal="left" vertical="top" wrapText="1" readingOrder="1"/>
    </xf>
    <xf numFmtId="167" fontId="7" fillId="0" borderId="13" xfId="0" applyNumberFormat="1" applyFont="1" applyBorder="1" applyAlignment="1">
      <alignment vertical="top"/>
    </xf>
    <xf numFmtId="167" fontId="7" fillId="0" borderId="0" xfId="0" applyNumberFormat="1" applyFont="1" applyAlignment="1">
      <alignment vertical="top"/>
    </xf>
    <xf numFmtId="167" fontId="7" fillId="0" borderId="14" xfId="0" applyNumberFormat="1" applyFont="1" applyBorder="1" applyAlignment="1">
      <alignment vertical="top"/>
    </xf>
    <xf numFmtId="167" fontId="7" fillId="0" borderId="7" xfId="0" applyNumberFormat="1" applyFont="1" applyBorder="1" applyAlignment="1">
      <alignment vertical="top"/>
    </xf>
    <xf numFmtId="167" fontId="7" fillId="0" borderId="6" xfId="0" applyNumberFormat="1" applyFont="1" applyBorder="1" applyAlignment="1">
      <alignment vertical="top"/>
    </xf>
    <xf numFmtId="167" fontId="7" fillId="0" borderId="15" xfId="0" applyNumberFormat="1" applyFont="1" applyBorder="1" applyAlignment="1">
      <alignment vertical="top"/>
    </xf>
    <xf numFmtId="167" fontId="7" fillId="0" borderId="17" xfId="0" applyNumberFormat="1" applyFont="1" applyBorder="1" applyAlignment="1">
      <alignment vertical="top"/>
    </xf>
    <xf numFmtId="167" fontId="7" fillId="0" borderId="2" xfId="0" applyNumberFormat="1" applyFont="1" applyBorder="1" applyAlignment="1">
      <alignment vertical="top"/>
    </xf>
    <xf numFmtId="0" fontId="9" fillId="0" borderId="4" xfId="0" applyFont="1" applyBorder="1" applyAlignment="1">
      <alignment vertical="center" wrapText="1"/>
    </xf>
    <xf numFmtId="167" fontId="7" fillId="0" borderId="0" xfId="0" applyNumberFormat="1" applyFont="1" applyAlignment="1">
      <alignment vertical="top" wrapText="1"/>
    </xf>
    <xf numFmtId="15" fontId="9" fillId="0" borderId="38" xfId="0" applyNumberFormat="1" applyFont="1" applyBorder="1" applyAlignment="1">
      <alignment horizontal="center" vertical="center" wrapText="1"/>
    </xf>
    <xf numFmtId="0" fontId="41" fillId="3" borderId="40" xfId="0" applyFont="1" applyFill="1" applyBorder="1" applyAlignment="1">
      <alignment horizontal="center" vertical="center" wrapText="1"/>
    </xf>
    <xf numFmtId="167" fontId="7" fillId="0" borderId="8" xfId="0" applyNumberFormat="1" applyFont="1" applyBorder="1" applyAlignment="1">
      <alignment vertical="top"/>
    </xf>
    <xf numFmtId="167" fontId="7" fillId="0" borderId="39" xfId="0" applyNumberFormat="1" applyFont="1" applyBorder="1" applyAlignment="1">
      <alignment vertical="top"/>
    </xf>
    <xf numFmtId="15" fontId="9" fillId="0" borderId="20" xfId="0" applyNumberFormat="1" applyFont="1" applyBorder="1" applyAlignment="1">
      <alignment horizontal="left" vertical="center" wrapText="1"/>
    </xf>
    <xf numFmtId="0" fontId="8" fillId="0" borderId="0" xfId="0" applyFont="1"/>
    <xf numFmtId="0" fontId="7" fillId="0" borderId="0" xfId="0" applyFont="1" applyAlignment="1">
      <alignment wrapText="1"/>
    </xf>
    <xf numFmtId="9" fontId="7" fillId="0" borderId="0" xfId="1" applyFont="1"/>
    <xf numFmtId="0" fontId="42" fillId="0" borderId="0" xfId="0" applyFont="1" applyAlignment="1">
      <alignment horizontal="left"/>
    </xf>
    <xf numFmtId="9" fontId="42" fillId="0" borderId="0" xfId="1" applyFont="1"/>
    <xf numFmtId="9" fontId="42" fillId="0" borderId="0" xfId="1" applyFont="1" applyAlignment="1">
      <alignment horizontal="left" wrapText="1"/>
    </xf>
    <xf numFmtId="0" fontId="8" fillId="0" borderId="0" xfId="8" applyFont="1" applyAlignment="1">
      <alignment horizontal="left" vertical="center"/>
    </xf>
    <xf numFmtId="0" fontId="8" fillId="0" borderId="0" xfId="8" applyFont="1" applyAlignment="1">
      <alignment horizontal="left"/>
    </xf>
    <xf numFmtId="167" fontId="7" fillId="0" borderId="17" xfId="0" applyNumberFormat="1" applyFont="1" applyBorder="1" applyAlignment="1">
      <alignment vertical="center"/>
    </xf>
    <xf numFmtId="167" fontId="7" fillId="0" borderId="91" xfId="0" applyNumberFormat="1" applyFont="1" applyBorder="1" applyAlignment="1">
      <alignment vertical="top"/>
    </xf>
    <xf numFmtId="167" fontId="7" fillId="0" borderId="44" xfId="0" applyNumberFormat="1" applyFont="1" applyBorder="1" applyAlignment="1">
      <alignment vertical="top" wrapText="1"/>
    </xf>
    <xf numFmtId="167" fontId="7" fillId="0" borderId="16" xfId="0" applyNumberFormat="1" applyFont="1" applyBorder="1" applyAlignment="1">
      <alignment vertical="top"/>
    </xf>
    <xf numFmtId="0" fontId="9" fillId="0" borderId="20" xfId="0" applyFont="1" applyBorder="1" applyAlignment="1">
      <alignment vertical="center"/>
    </xf>
    <xf numFmtId="167" fontId="7" fillId="0" borderId="91" xfId="0" applyNumberFormat="1" applyFont="1" applyBorder="1"/>
    <xf numFmtId="0" fontId="7" fillId="0" borderId="32" xfId="0" applyFont="1" applyBorder="1"/>
    <xf numFmtId="0" fontId="7" fillId="0" borderId="24" xfId="0" applyFont="1" applyBorder="1"/>
    <xf numFmtId="0" fontId="7" fillId="0" borderId="27" xfId="0" applyFont="1" applyBorder="1"/>
    <xf numFmtId="167" fontId="7" fillId="0" borderId="44" xfId="0" applyNumberFormat="1" applyFont="1" applyBorder="1"/>
    <xf numFmtId="0" fontId="7" fillId="12" borderId="0" xfId="0" applyFont="1" applyFill="1"/>
    <xf numFmtId="168" fontId="42" fillId="0" borderId="0" xfId="0" applyNumberFormat="1" applyFont="1"/>
    <xf numFmtId="0" fontId="7" fillId="0" borderId="20" xfId="0" applyFont="1" applyBorder="1" applyAlignment="1">
      <alignment vertical="center" wrapText="1"/>
    </xf>
    <xf numFmtId="167" fontId="9" fillId="0" borderId="32" xfId="0" applyNumberFormat="1" applyFont="1" applyBorder="1" applyAlignment="1">
      <alignment vertical="center"/>
    </xf>
    <xf numFmtId="167" fontId="7" fillId="0" borderId="92" xfId="0" applyNumberFormat="1" applyFont="1" applyBorder="1" applyAlignment="1">
      <alignment vertical="center"/>
    </xf>
    <xf numFmtId="0" fontId="7" fillId="0" borderId="23" xfId="0" applyFont="1" applyBorder="1" applyAlignment="1">
      <alignment vertical="center" wrapText="1"/>
    </xf>
    <xf numFmtId="167" fontId="7" fillId="0" borderId="12" xfId="0" applyNumberFormat="1" applyFont="1" applyBorder="1" applyAlignment="1">
      <alignment vertical="center"/>
    </xf>
    <xf numFmtId="167" fontId="7" fillId="0" borderId="14" xfId="0" applyNumberFormat="1" applyFont="1" applyBorder="1" applyAlignment="1">
      <alignment vertical="center"/>
    </xf>
    <xf numFmtId="167" fontId="9" fillId="0" borderId="12" xfId="0" applyNumberFormat="1" applyFont="1" applyBorder="1" applyAlignment="1">
      <alignment vertical="center"/>
    </xf>
    <xf numFmtId="167" fontId="7" fillId="0" borderId="93" xfId="0" applyNumberFormat="1" applyFont="1" applyBorder="1" applyAlignment="1">
      <alignment vertical="center"/>
    </xf>
    <xf numFmtId="167" fontId="7" fillId="0" borderId="9" xfId="0" applyNumberFormat="1" applyFont="1" applyBorder="1"/>
    <xf numFmtId="0" fontId="50" fillId="0" borderId="0" xfId="0" applyFont="1"/>
    <xf numFmtId="0" fontId="51" fillId="0" borderId="21" xfId="0" applyFont="1" applyBorder="1" applyAlignment="1">
      <alignment vertical="center" wrapText="1"/>
    </xf>
    <xf numFmtId="167" fontId="52" fillId="0" borderId="3" xfId="0" applyNumberFormat="1" applyFont="1" applyBorder="1" applyAlignment="1">
      <alignment vertical="center"/>
    </xf>
    <xf numFmtId="167" fontId="53" fillId="0" borderId="12" xfId="0" applyNumberFormat="1" applyFont="1" applyBorder="1"/>
    <xf numFmtId="167" fontId="53" fillId="0" borderId="16" xfId="0" applyNumberFormat="1" applyFont="1" applyBorder="1"/>
    <xf numFmtId="167" fontId="54" fillId="0" borderId="47" xfId="0" applyNumberFormat="1" applyFont="1" applyBorder="1"/>
    <xf numFmtId="167" fontId="55" fillId="0" borderId="37" xfId="0" applyNumberFormat="1" applyFont="1" applyBorder="1"/>
    <xf numFmtId="167" fontId="53" fillId="0" borderId="14" xfId="0" applyNumberFormat="1" applyFont="1" applyBorder="1"/>
    <xf numFmtId="167" fontId="54" fillId="0" borderId="0" xfId="0" applyNumberFormat="1" applyFont="1"/>
    <xf numFmtId="167" fontId="55" fillId="0" borderId="0" xfId="0" applyNumberFormat="1" applyFont="1"/>
    <xf numFmtId="167" fontId="53" fillId="0" borderId="0" xfId="0" applyNumberFormat="1" applyFont="1"/>
    <xf numFmtId="167" fontId="53" fillId="0" borderId="34" xfId="0" applyNumberFormat="1" applyFont="1" applyBorder="1"/>
    <xf numFmtId="167" fontId="55" fillId="0" borderId="3" xfId="0" applyNumberFormat="1" applyFont="1" applyBorder="1"/>
    <xf numFmtId="167" fontId="43" fillId="0" borderId="12" xfId="0" applyNumberFormat="1" applyFont="1" applyBorder="1"/>
    <xf numFmtId="167" fontId="53" fillId="0" borderId="28" xfId="0" applyNumberFormat="1" applyFont="1" applyBorder="1"/>
    <xf numFmtId="0" fontId="55" fillId="0" borderId="0" xfId="0" applyFont="1"/>
    <xf numFmtId="167" fontId="43" fillId="0" borderId="9" xfId="0" applyNumberFormat="1" applyFont="1" applyBorder="1"/>
    <xf numFmtId="9" fontId="53" fillId="0" borderId="24" xfId="0" applyNumberFormat="1" applyFont="1" applyBorder="1" applyAlignment="1">
      <alignment horizontal="center"/>
    </xf>
    <xf numFmtId="9" fontId="53" fillId="0" borderId="0" xfId="0" applyNumberFormat="1" applyFont="1" applyAlignment="1">
      <alignment horizontal="center"/>
    </xf>
    <xf numFmtId="0" fontId="53" fillId="0" borderId="3" xfId="0" applyFont="1" applyBorder="1" applyAlignment="1">
      <alignment horizontal="center"/>
    </xf>
    <xf numFmtId="0" fontId="56" fillId="0" borderId="0" xfId="0" applyFont="1"/>
    <xf numFmtId="0" fontId="52" fillId="0" borderId="3" xfId="0" applyFont="1" applyBorder="1" applyAlignment="1">
      <alignment vertical="center"/>
    </xf>
    <xf numFmtId="0" fontId="8" fillId="0" borderId="0" xfId="10" applyFont="1"/>
    <xf numFmtId="0" fontId="42" fillId="0" borderId="0" xfId="10" applyFont="1"/>
    <xf numFmtId="0" fontId="4" fillId="0" borderId="0" xfId="10" applyFont="1" applyAlignment="1">
      <alignment horizontal="center" vertical="center" wrapText="1"/>
    </xf>
    <xf numFmtId="0" fontId="2" fillId="0" borderId="0" xfId="10" applyFont="1" applyAlignment="1">
      <alignment horizontal="left" vertical="center" wrapText="1"/>
    </xf>
    <xf numFmtId="171" fontId="2" fillId="0" borderId="0" xfId="10" applyNumberFormat="1" applyFont="1" applyAlignment="1">
      <alignment horizontal="center" wrapText="1"/>
    </xf>
    <xf numFmtId="15" fontId="2" fillId="0" borderId="0" xfId="10" applyNumberFormat="1" applyFont="1" applyAlignment="1">
      <alignment horizontal="center" wrapText="1"/>
    </xf>
    <xf numFmtId="0" fontId="0" fillId="14" borderId="0" xfId="0" applyFill="1"/>
    <xf numFmtId="0" fontId="2" fillId="14" borderId="19" xfId="0" applyFont="1" applyFill="1" applyBorder="1" applyAlignment="1">
      <alignment horizontal="right" vertical="center" wrapText="1" readingOrder="1"/>
    </xf>
    <xf numFmtId="0" fontId="7" fillId="0" borderId="0" xfId="0" applyFont="1" applyAlignment="1">
      <alignment horizontal="left" vertical="top" wrapText="1"/>
    </xf>
    <xf numFmtId="0" fontId="13" fillId="0" borderId="0" xfId="0" applyFont="1" applyAlignment="1">
      <alignment horizontal="left" vertical="center"/>
    </xf>
    <xf numFmtId="167" fontId="21" fillId="0" borderId="3" xfId="0" applyNumberFormat="1" applyFont="1" applyBorder="1" applyAlignment="1">
      <alignment horizontal="center"/>
    </xf>
    <xf numFmtId="0" fontId="11" fillId="3" borderId="48" xfId="2" applyFont="1" applyFill="1" applyAlignment="1">
      <alignment horizontal="center" vertical="center" wrapText="1"/>
    </xf>
    <xf numFmtId="0" fontId="10" fillId="3" borderId="4" xfId="0" applyFont="1" applyFill="1" applyBorder="1" applyAlignment="1">
      <alignment horizontal="center" vertical="center" wrapText="1"/>
    </xf>
    <xf numFmtId="0" fontId="13" fillId="0" borderId="3" xfId="0" applyFont="1" applyBorder="1" applyAlignment="1">
      <alignment horizontal="left" vertical="center"/>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9" fillId="0" borderId="3" xfId="0" applyFont="1" applyBorder="1" applyAlignment="1">
      <alignment horizontal="left"/>
    </xf>
    <xf numFmtId="0" fontId="9" fillId="0" borderId="3" xfId="0" applyFont="1" applyBorder="1" applyAlignment="1">
      <alignment horizontal="left" vertical="center"/>
    </xf>
    <xf numFmtId="9" fontId="42" fillId="0" borderId="0" xfId="1" applyFont="1" applyAlignment="1">
      <alignment horizontal="left" wrapText="1"/>
    </xf>
    <xf numFmtId="9" fontId="42" fillId="0" borderId="0" xfId="1" applyFont="1" applyAlignment="1">
      <alignment horizontal="left" vertical="center" wrapText="1"/>
    </xf>
    <xf numFmtId="0" fontId="26" fillId="0" borderId="22" xfId="0" quotePrefix="1" applyFont="1" applyBorder="1" applyAlignment="1">
      <alignment horizontal="center" vertical="center"/>
    </xf>
    <xf numFmtId="0" fontId="26" fillId="0" borderId="4" xfId="0" quotePrefix="1" applyFont="1" applyBorder="1" applyAlignment="1">
      <alignment horizontal="center" vertical="center"/>
    </xf>
    <xf numFmtId="0" fontId="33" fillId="0" borderId="3" xfId="0" applyFont="1" applyBorder="1" applyAlignment="1">
      <alignment horizontal="left" vertical="center"/>
    </xf>
    <xf numFmtId="9" fontId="42" fillId="0" borderId="0" xfId="1" applyFont="1" applyAlignment="1">
      <alignment horizontal="left" vertical="top" wrapText="1"/>
    </xf>
    <xf numFmtId="0" fontId="42" fillId="0" borderId="31" xfId="0" applyFont="1" applyBorder="1" applyAlignment="1">
      <alignment horizontal="left" vertical="top" wrapText="1"/>
    </xf>
    <xf numFmtId="0" fontId="42" fillId="0" borderId="30" xfId="0" applyFont="1" applyBorder="1" applyAlignment="1">
      <alignment horizontal="left" vertical="top" wrapText="1"/>
    </xf>
    <xf numFmtId="0" fontId="42" fillId="0" borderId="29" xfId="0" applyFont="1" applyBorder="1" applyAlignment="1">
      <alignment horizontal="left" vertical="top" wrapText="1"/>
    </xf>
    <xf numFmtId="0" fontId="10" fillId="3" borderId="32" xfId="0" applyFont="1" applyFill="1" applyBorder="1" applyAlignment="1">
      <alignment horizontal="left" vertical="top"/>
    </xf>
    <xf numFmtId="0" fontId="10" fillId="3" borderId="24" xfId="0" applyFont="1" applyFill="1" applyBorder="1" applyAlignment="1">
      <alignment horizontal="left" vertical="top"/>
    </xf>
    <xf numFmtId="0" fontId="10" fillId="3" borderId="44" xfId="0" applyFont="1" applyFill="1" applyBorder="1" applyAlignment="1">
      <alignment horizontal="left" vertical="top"/>
    </xf>
    <xf numFmtId="0" fontId="10" fillId="3" borderId="3" xfId="0" applyFont="1" applyFill="1" applyBorder="1" applyAlignment="1">
      <alignment horizontal="left" vertical="top"/>
    </xf>
    <xf numFmtId="0" fontId="7" fillId="0" borderId="27" xfId="0" applyFont="1" applyBorder="1" applyAlignment="1">
      <alignment horizontal="left" vertical="top" wrapText="1"/>
    </xf>
    <xf numFmtId="0" fontId="7" fillId="0" borderId="0" xfId="0" applyFont="1" applyAlignment="1">
      <alignment horizontal="left" vertical="top" wrapText="1"/>
    </xf>
    <xf numFmtId="0" fontId="7" fillId="0" borderId="70" xfId="0" applyFont="1" applyBorder="1" applyAlignment="1">
      <alignment horizontal="left" vertical="top" wrapText="1"/>
    </xf>
    <xf numFmtId="0" fontId="7" fillId="0" borderId="90" xfId="0" applyFont="1" applyBorder="1" applyAlignment="1">
      <alignment horizontal="left" vertical="top" wrapText="1"/>
    </xf>
    <xf numFmtId="0" fontId="9" fillId="0" borderId="9" xfId="0" applyFont="1" applyBorder="1" applyAlignment="1">
      <alignment horizontal="left" vertical="top" wrapText="1"/>
    </xf>
    <xf numFmtId="0" fontId="9" fillId="0" borderId="28" xfId="0" applyFont="1" applyBorder="1" applyAlignment="1">
      <alignment horizontal="left" vertical="top" wrapText="1"/>
    </xf>
    <xf numFmtId="0" fontId="21" fillId="0" borderId="3" xfId="0" applyFont="1" applyBorder="1" applyAlignment="1">
      <alignment horizontal="left"/>
    </xf>
    <xf numFmtId="0" fontId="10" fillId="3" borderId="4" xfId="0" applyFont="1" applyFill="1" applyBorder="1" applyAlignment="1">
      <alignment horizontal="left" vertical="top" wrapText="1"/>
    </xf>
    <xf numFmtId="0" fontId="7" fillId="0" borderId="52" xfId="0" applyFont="1" applyBorder="1" applyAlignment="1">
      <alignment horizontal="left" vertical="top" wrapText="1"/>
    </xf>
    <xf numFmtId="0" fontId="7" fillId="0" borderId="56" xfId="0" applyFont="1" applyBorder="1" applyAlignment="1">
      <alignment horizontal="left" vertical="top" wrapText="1"/>
    </xf>
    <xf numFmtId="0" fontId="10" fillId="3" borderId="31" xfId="0" applyFont="1" applyFill="1" applyBorder="1" applyAlignment="1">
      <alignment horizontal="left" vertical="top"/>
    </xf>
    <xf numFmtId="0" fontId="10" fillId="3" borderId="29" xfId="0" applyFont="1" applyFill="1" applyBorder="1" applyAlignment="1">
      <alignment horizontal="left" vertical="top"/>
    </xf>
    <xf numFmtId="0" fontId="10" fillId="3" borderId="9" xfId="0" applyFont="1" applyFill="1" applyBorder="1" applyAlignment="1">
      <alignment horizontal="left" vertical="top" wrapText="1"/>
    </xf>
    <xf numFmtId="0" fontId="10" fillId="3" borderId="28"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44" xfId="0" applyFont="1" applyFill="1" applyBorder="1" applyAlignment="1">
      <alignment horizontal="left" vertical="top" wrapText="1"/>
    </xf>
    <xf numFmtId="0" fontId="10" fillId="3" borderId="31" xfId="0" applyFont="1" applyFill="1" applyBorder="1" applyAlignment="1">
      <alignment horizontal="left" vertical="top" wrapText="1"/>
    </xf>
    <xf numFmtId="0" fontId="10" fillId="3" borderId="29" xfId="0" applyFont="1" applyFill="1" applyBorder="1" applyAlignment="1">
      <alignment horizontal="left" vertical="top" wrapText="1"/>
    </xf>
    <xf numFmtId="15" fontId="7" fillId="0" borderId="27" xfId="0" applyNumberFormat="1" applyFont="1" applyBorder="1" applyAlignment="1">
      <alignment horizontal="left" vertical="center" wrapText="1"/>
    </xf>
    <xf numFmtId="15" fontId="7" fillId="0" borderId="44" xfId="0" applyNumberFormat="1" applyFont="1" applyBorder="1" applyAlignment="1">
      <alignment horizontal="left" vertical="center" wrapText="1"/>
    </xf>
    <xf numFmtId="0" fontId="7" fillId="0" borderId="27" xfId="0" applyFont="1" applyBorder="1" applyAlignment="1">
      <alignment horizontal="left" vertical="center" wrapText="1"/>
    </xf>
    <xf numFmtId="0" fontId="7" fillId="0" borderId="44" xfId="0" applyFont="1" applyBorder="1" applyAlignment="1">
      <alignment horizontal="left" vertical="center" wrapText="1"/>
    </xf>
    <xf numFmtId="0" fontId="7" fillId="0" borderId="10" xfId="0" applyFont="1" applyBorder="1" applyAlignment="1">
      <alignment horizontal="left" vertical="top" wrapText="1"/>
    </xf>
    <xf numFmtId="0" fontId="9" fillId="0" borderId="27"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44" xfId="0" applyFont="1" applyBorder="1" applyAlignment="1">
      <alignment horizontal="left" vertical="center"/>
    </xf>
    <xf numFmtId="0" fontId="7" fillId="0" borderId="3" xfId="0" applyFont="1" applyBorder="1" applyAlignment="1">
      <alignment horizontal="left" vertical="center"/>
    </xf>
    <xf numFmtId="0" fontId="7" fillId="0" borderId="28" xfId="0" applyFont="1" applyBorder="1" applyAlignment="1">
      <alignment horizontal="left" vertical="center"/>
    </xf>
    <xf numFmtId="0" fontId="10" fillId="3" borderId="4"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9" fillId="0" borderId="32" xfId="0" applyFont="1" applyBorder="1" applyAlignment="1">
      <alignment horizontal="left" vertical="center" wrapText="1"/>
    </xf>
    <xf numFmtId="0" fontId="9" fillId="0" borderId="24" xfId="0" applyFont="1" applyBorder="1" applyAlignment="1">
      <alignment horizontal="left" vertical="center" wrapText="1"/>
    </xf>
    <xf numFmtId="0" fontId="9" fillId="0" borderId="9" xfId="0" applyFont="1" applyBorder="1" applyAlignment="1">
      <alignment horizontal="left" vertical="center" wrapText="1"/>
    </xf>
    <xf numFmtId="0" fontId="11" fillId="3" borderId="4" xfId="0" applyFont="1" applyFill="1" applyBorder="1" applyAlignment="1">
      <alignment horizontal="left" vertical="center"/>
    </xf>
    <xf numFmtId="0" fontId="11" fillId="3" borderId="23" xfId="0" applyFont="1" applyFill="1" applyBorder="1" applyAlignment="1">
      <alignment horizontal="left" vertical="center"/>
    </xf>
    <xf numFmtId="0" fontId="6" fillId="0" borderId="3" xfId="0" applyFont="1" applyBorder="1" applyAlignment="1">
      <alignment horizontal="left"/>
    </xf>
    <xf numFmtId="0" fontId="45" fillId="6" borderId="59" xfId="0" applyFont="1" applyFill="1" applyBorder="1" applyAlignment="1">
      <alignment horizontal="center" wrapText="1"/>
    </xf>
    <xf numFmtId="0" fontId="45" fillId="6" borderId="63" xfId="0" applyFont="1" applyFill="1" applyBorder="1" applyAlignment="1">
      <alignment horizontal="center" wrapText="1"/>
    </xf>
    <xf numFmtId="0" fontId="45" fillId="6" borderId="24" xfId="0" applyFont="1" applyFill="1" applyBorder="1" applyAlignment="1">
      <alignment horizontal="center" wrapText="1"/>
    </xf>
    <xf numFmtId="0" fontId="45" fillId="6" borderId="3" xfId="0" applyFont="1" applyFill="1" applyBorder="1" applyAlignment="1">
      <alignment horizontal="center" wrapText="1"/>
    </xf>
    <xf numFmtId="0" fontId="45" fillId="6" borderId="58" xfId="0" applyFont="1" applyFill="1" applyBorder="1" applyAlignment="1">
      <alignment horizontal="center" wrapText="1"/>
    </xf>
    <xf numFmtId="0" fontId="45" fillId="6" borderId="62" xfId="0" applyFont="1" applyFill="1" applyBorder="1" applyAlignment="1">
      <alignment horizontal="center" wrapText="1"/>
    </xf>
    <xf numFmtId="0" fontId="45" fillId="6" borderId="60" xfId="0" applyFont="1" applyFill="1" applyBorder="1" applyAlignment="1">
      <alignment horizontal="center" wrapText="1"/>
    </xf>
    <xf numFmtId="0" fontId="45" fillId="6" borderId="61" xfId="0" applyFont="1" applyFill="1" applyBorder="1" applyAlignment="1">
      <alignment horizontal="center" wrapText="1"/>
    </xf>
    <xf numFmtId="0" fontId="45" fillId="6" borderId="61" xfId="0" applyFont="1" applyFill="1" applyBorder="1" applyAlignment="1">
      <alignment horizontal="center"/>
    </xf>
    <xf numFmtId="0" fontId="35" fillId="0" borderId="24" xfId="10" applyFont="1" applyBorder="1" applyAlignment="1">
      <alignment horizontal="left"/>
    </xf>
    <xf numFmtId="0" fontId="4" fillId="0" borderId="22" xfId="10" applyFont="1" applyBorder="1" applyAlignment="1">
      <alignment horizontal="center" vertical="center" wrapText="1"/>
    </xf>
    <xf numFmtId="0" fontId="4" fillId="0" borderId="23" xfId="10" applyFont="1" applyBorder="1" applyAlignment="1">
      <alignment horizontal="center" vertical="center" wrapText="1"/>
    </xf>
    <xf numFmtId="0" fontId="36" fillId="9" borderId="4" xfId="10" applyFont="1" applyFill="1" applyBorder="1" applyAlignment="1">
      <alignment horizontal="center" vertical="center"/>
    </xf>
    <xf numFmtId="0" fontId="36" fillId="9" borderId="23" xfId="10" applyFont="1" applyFill="1" applyBorder="1" applyAlignment="1">
      <alignment horizontal="center" vertical="center"/>
    </xf>
    <xf numFmtId="0" fontId="4" fillId="10" borderId="22" xfId="10" applyFont="1" applyFill="1" applyBorder="1" applyAlignment="1">
      <alignment horizontal="center" vertical="center" wrapText="1"/>
    </xf>
    <xf numFmtId="0" fontId="4" fillId="10" borderId="4" xfId="10" applyFont="1" applyFill="1" applyBorder="1" applyAlignment="1">
      <alignment horizontal="center" vertical="center" wrapText="1"/>
    </xf>
    <xf numFmtId="0" fontId="4" fillId="10" borderId="23" xfId="10" applyFont="1" applyFill="1" applyBorder="1" applyAlignment="1">
      <alignment horizontal="center" vertical="center" wrapText="1"/>
    </xf>
    <xf numFmtId="0" fontId="42" fillId="0" borderId="0" xfId="0" applyFont="1" applyAlignment="1" applyProtection="1">
      <alignment horizontal="left" vertical="top" wrapText="1"/>
      <protection hidden="1"/>
    </xf>
    <xf numFmtId="0" fontId="36" fillId="11" borderId="22" xfId="0" applyFont="1" applyFill="1" applyBorder="1" applyAlignment="1" applyProtection="1">
      <alignment horizontal="left" vertical="center" wrapText="1"/>
      <protection hidden="1"/>
    </xf>
    <xf numFmtId="0" fontId="36" fillId="11" borderId="23" xfId="0" applyFont="1" applyFill="1" applyBorder="1" applyAlignment="1" applyProtection="1">
      <alignment horizontal="left" vertical="center" wrapText="1"/>
      <protection hidden="1"/>
    </xf>
    <xf numFmtId="0" fontId="9" fillId="0" borderId="0" xfId="0" applyFont="1" applyAlignment="1" applyProtection="1">
      <alignment horizontal="left"/>
      <protection hidden="1"/>
    </xf>
    <xf numFmtId="0" fontId="7" fillId="0" borderId="0" xfId="0" applyFont="1" applyAlignment="1" applyProtection="1">
      <alignment horizontal="left" vertical="top" wrapText="1"/>
      <protection hidden="1"/>
    </xf>
    <xf numFmtId="0" fontId="42" fillId="0" borderId="0" xfId="0" applyFont="1" applyAlignment="1">
      <alignment horizontal="left" vertical="top" wrapText="1"/>
    </xf>
    <xf numFmtId="0" fontId="9" fillId="0" borderId="84"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7" fillId="0" borderId="9" xfId="0" applyFont="1" applyBorder="1" applyAlignment="1">
      <alignment horizontal="center" vertical="center"/>
    </xf>
    <xf numFmtId="0" fontId="7" fillId="0" borderId="28" xfId="0" applyFont="1" applyBorder="1" applyAlignment="1">
      <alignment horizontal="center" vertical="center"/>
    </xf>
    <xf numFmtId="0" fontId="9" fillId="0" borderId="0" xfId="0" applyFont="1" applyAlignment="1">
      <alignment horizontal="left"/>
    </xf>
    <xf numFmtId="0" fontId="15" fillId="0" borderId="3" xfId="0" applyFont="1" applyBorder="1" applyAlignment="1">
      <alignment horizontal="left"/>
    </xf>
    <xf numFmtId="0" fontId="42" fillId="0" borderId="8" xfId="0" applyFont="1" applyBorder="1" applyAlignment="1">
      <alignment horizontal="left" vertical="center" wrapText="1" readingOrder="1"/>
    </xf>
    <xf numFmtId="0" fontId="42" fillId="0" borderId="0" xfId="0" applyFont="1" applyAlignment="1">
      <alignment horizontal="left" vertical="center" wrapText="1" readingOrder="1"/>
    </xf>
    <xf numFmtId="0" fontId="10" fillId="3" borderId="38" xfId="0" applyFont="1" applyFill="1" applyBorder="1" applyAlignment="1">
      <alignment horizontal="center" vertical="center" wrapText="1"/>
    </xf>
    <xf numFmtId="0" fontId="4" fillId="0" borderId="0" xfId="0" applyFont="1" applyAlignment="1">
      <alignment horizontal="left" vertical="top" wrapText="1" readingOrder="1"/>
    </xf>
    <xf numFmtId="0" fontId="10" fillId="3" borderId="1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39" fillId="0" borderId="0" xfId="0" applyFont="1" applyAlignment="1">
      <alignment vertical="top"/>
    </xf>
    <xf numFmtId="0" fontId="0" fillId="0" borderId="0" xfId="0" applyAlignment="1">
      <alignment vertical="top"/>
    </xf>
    <xf numFmtId="0" fontId="6" fillId="0" borderId="3" xfId="0" applyFont="1" applyBorder="1" applyAlignment="1">
      <alignment horizontal="left" vertical="top"/>
    </xf>
    <xf numFmtId="0" fontId="11" fillId="3" borderId="22" xfId="0" applyFont="1" applyFill="1" applyBorder="1" applyAlignment="1">
      <alignment vertical="top" wrapText="1"/>
    </xf>
    <xf numFmtId="0" fontId="11" fillId="3" borderId="4" xfId="0" applyFont="1" applyFill="1" applyBorder="1" applyAlignment="1">
      <alignment vertical="top" wrapText="1"/>
    </xf>
    <xf numFmtId="0" fontId="11" fillId="3" borderId="4" xfId="0" applyFont="1" applyFill="1" applyBorder="1" applyAlignment="1">
      <alignment horizontal="left" vertical="top"/>
    </xf>
    <xf numFmtId="0" fontId="11" fillId="3" borderId="23" xfId="0" applyFont="1" applyFill="1" applyBorder="1" applyAlignment="1">
      <alignment horizontal="left" vertical="top"/>
    </xf>
    <xf numFmtId="0" fontId="13" fillId="0" borderId="0" xfId="0" applyFont="1" applyAlignment="1">
      <alignment horizontal="left" vertical="top"/>
    </xf>
    <xf numFmtId="0" fontId="12" fillId="0" borderId="3" xfId="0" applyFont="1" applyBorder="1" applyAlignment="1">
      <alignment horizontal="left" vertical="top"/>
    </xf>
    <xf numFmtId="0" fontId="57" fillId="0" borderId="0" xfId="0" applyFont="1" applyAlignment="1">
      <alignment vertical="top"/>
    </xf>
    <xf numFmtId="0" fontId="42" fillId="0" borderId="24" xfId="0" applyFont="1" applyBorder="1" applyAlignment="1">
      <alignment horizontal="left" vertical="top" wrapText="1"/>
    </xf>
    <xf numFmtId="0" fontId="42" fillId="0" borderId="8" xfId="0" applyFont="1" applyBorder="1" applyAlignment="1">
      <alignment horizontal="left" vertical="top" wrapText="1"/>
    </xf>
    <xf numFmtId="0" fontId="42" fillId="0" borderId="5" xfId="0" applyFont="1" applyBorder="1" applyAlignment="1">
      <alignment horizontal="left" vertical="top" wrapText="1"/>
    </xf>
    <xf numFmtId="0" fontId="42" fillId="0" borderId="39" xfId="0" applyFont="1" applyBorder="1" applyAlignment="1">
      <alignment horizontal="left" vertical="top" wrapText="1"/>
    </xf>
    <xf numFmtId="0" fontId="42" fillId="0" borderId="3" xfId="0" applyFont="1" applyBorder="1" applyAlignment="1">
      <alignment horizontal="left" vertical="top" wrapText="1"/>
    </xf>
    <xf numFmtId="0" fontId="58" fillId="0" borderId="0" xfId="0" applyFont="1"/>
    <xf numFmtId="0" fontId="10" fillId="3" borderId="24" xfId="0" applyFont="1" applyFill="1" applyBorder="1" applyAlignment="1">
      <alignment horizontal="center" vertical="center" wrapText="1"/>
    </xf>
    <xf numFmtId="0" fontId="59" fillId="0" borderId="0" xfId="0" applyFont="1" applyAlignment="1">
      <alignment horizontal="left" vertical="top" wrapText="1"/>
    </xf>
    <xf numFmtId="0" fontId="59" fillId="0" borderId="0" xfId="0" applyFont="1"/>
    <xf numFmtId="0" fontId="41" fillId="3" borderId="24"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0" xfId="0" applyFont="1" applyAlignment="1">
      <alignment horizontal="center" vertical="top"/>
    </xf>
    <xf numFmtId="0" fontId="7" fillId="0" borderId="40" xfId="0" applyFont="1" applyBorder="1" applyAlignment="1">
      <alignment horizontal="left" vertical="top" wrapText="1"/>
    </xf>
    <xf numFmtId="0" fontId="8" fillId="0" borderId="22" xfId="0" applyFont="1" applyBorder="1" applyAlignment="1">
      <alignment horizontal="left" vertical="top" wrapText="1" readingOrder="1"/>
    </xf>
    <xf numFmtId="0" fontId="8" fillId="0" borderId="19" xfId="0" applyFont="1" applyBorder="1" applyAlignment="1">
      <alignment horizontal="left" vertical="top" wrapText="1" readingOrder="1"/>
    </xf>
    <xf numFmtId="0" fontId="47" fillId="0" borderId="21" xfId="0" applyFont="1" applyBorder="1" applyAlignment="1">
      <alignment horizontal="left" vertical="top" wrapText="1" readingOrder="1"/>
    </xf>
    <xf numFmtId="15" fontId="7" fillId="0" borderId="4" xfId="0" applyNumberFormat="1" applyFont="1" applyBorder="1" applyAlignment="1">
      <alignment horizontal="left" vertical="top"/>
    </xf>
    <xf numFmtId="0" fontId="7" fillId="0" borderId="40" xfId="0" applyFont="1" applyBorder="1" applyAlignment="1">
      <alignment horizontal="left" vertical="top"/>
    </xf>
    <xf numFmtId="0" fontId="7" fillId="0" borderId="22" xfId="0" applyFont="1" applyBorder="1" applyAlignment="1">
      <alignment horizontal="left" vertical="top" wrapText="1"/>
    </xf>
    <xf numFmtId="0" fontId="7" fillId="0" borderId="4" xfId="0" applyFont="1" applyBorder="1" applyAlignment="1">
      <alignment horizontal="left" vertical="top" wrapText="1"/>
    </xf>
    <xf numFmtId="0" fontId="7" fillId="0" borderId="31" xfId="0" applyFont="1" applyBorder="1" applyAlignment="1">
      <alignment horizontal="left" vertical="top" wrapText="1"/>
    </xf>
    <xf numFmtId="0" fontId="7" fillId="0" borderId="31" xfId="0" applyFont="1" applyBorder="1" applyAlignment="1">
      <alignment horizontal="left" vertical="top"/>
    </xf>
    <xf numFmtId="0" fontId="9" fillId="0" borderId="10" xfId="0" applyFont="1" applyBorder="1" applyAlignment="1">
      <alignment horizontal="center" vertical="top" wrapText="1"/>
    </xf>
    <xf numFmtId="0" fontId="9" fillId="0" borderId="9" xfId="0" applyFont="1" applyBorder="1" applyAlignment="1">
      <alignment horizontal="center" vertical="top" wrapText="1"/>
    </xf>
    <xf numFmtId="15" fontId="7" fillId="0" borderId="23" xfId="0" applyNumberFormat="1" applyFont="1" applyBorder="1" applyAlignment="1">
      <alignment horizontal="left" vertical="top"/>
    </xf>
    <xf numFmtId="0" fontId="47" fillId="0" borderId="38" xfId="0" applyFont="1" applyBorder="1" applyAlignment="1">
      <alignment horizontal="left" vertical="top" wrapText="1" readingOrder="1"/>
    </xf>
    <xf numFmtId="0" fontId="47" fillId="0" borderId="23" xfId="0" applyFont="1" applyBorder="1" applyAlignment="1">
      <alignment horizontal="left" vertical="top" wrapText="1" readingOrder="1"/>
    </xf>
    <xf numFmtId="0" fontId="47" fillId="0" borderId="19" xfId="0" applyFont="1" applyBorder="1" applyAlignment="1">
      <alignment horizontal="left" vertical="top" wrapText="1" readingOrder="1"/>
    </xf>
    <xf numFmtId="0" fontId="47" fillId="0" borderId="84" xfId="0" applyFont="1" applyBorder="1" applyAlignment="1">
      <alignment horizontal="left" vertical="top" wrapText="1" readingOrder="1"/>
    </xf>
    <xf numFmtId="0" fontId="9" fillId="0" borderId="0" xfId="0" applyFont="1" applyAlignment="1">
      <alignment horizontal="left" vertical="top" wrapText="1"/>
    </xf>
    <xf numFmtId="15" fontId="7" fillId="0" borderId="31" xfId="0" applyNumberFormat="1" applyFont="1" applyBorder="1" applyAlignment="1">
      <alignment horizontal="left" vertical="top"/>
    </xf>
    <xf numFmtId="15" fontId="7" fillId="0" borderId="40" xfId="0" applyNumberFormat="1" applyFont="1" applyBorder="1" applyAlignment="1">
      <alignment horizontal="left" vertical="top"/>
    </xf>
    <xf numFmtId="0" fontId="7" fillId="0" borderId="4" xfId="0" applyFont="1" applyBorder="1" applyAlignment="1">
      <alignment horizontal="left" vertical="top"/>
    </xf>
    <xf numFmtId="0" fontId="9" fillId="0" borderId="40" xfId="0" applyFont="1" applyBorder="1" applyAlignment="1">
      <alignment horizontal="left" vertical="top" wrapText="1"/>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9" fillId="0" borderId="22" xfId="0" applyFont="1" applyBorder="1" applyAlignment="1">
      <alignment horizontal="left" vertical="top"/>
    </xf>
    <xf numFmtId="0" fontId="7" fillId="0" borderId="23" xfId="0" applyFont="1" applyBorder="1" applyAlignment="1">
      <alignment horizontal="left" vertical="top"/>
    </xf>
    <xf numFmtId="0" fontId="8" fillId="0" borderId="38" xfId="0" applyFont="1" applyBorder="1" applyAlignment="1">
      <alignment horizontal="left" vertical="top" wrapText="1" readingOrder="1"/>
    </xf>
    <xf numFmtId="168" fontId="59" fillId="0" borderId="0" xfId="0" applyNumberFormat="1" applyFont="1"/>
    <xf numFmtId="168" fontId="59" fillId="0" borderId="0" xfId="1" applyNumberFormat="1" applyFont="1"/>
    <xf numFmtId="167" fontId="53" fillId="0" borderId="14" xfId="0" applyNumberFormat="1" applyFont="1" applyBorder="1" applyAlignment="1">
      <alignment horizontal="center"/>
    </xf>
    <xf numFmtId="9" fontId="53" fillId="0" borderId="14" xfId="1" applyFont="1" applyBorder="1" applyAlignment="1">
      <alignment horizontal="center"/>
    </xf>
    <xf numFmtId="9" fontId="53" fillId="0" borderId="16" xfId="1" applyFont="1" applyBorder="1" applyAlignment="1">
      <alignment horizontal="center"/>
    </xf>
    <xf numFmtId="0" fontId="9" fillId="0" borderId="0" xfId="0" applyFont="1" applyAlignment="1">
      <alignment vertical="top"/>
    </xf>
    <xf numFmtId="0" fontId="7" fillId="0" borderId="0" xfId="0" applyFont="1" applyAlignment="1">
      <alignment horizontal="center" vertical="top"/>
    </xf>
    <xf numFmtId="0" fontId="9" fillId="0" borderId="94" xfId="0" applyFont="1" applyBorder="1" applyAlignment="1">
      <alignment horizontal="left" vertical="top"/>
    </xf>
    <xf numFmtId="0" fontId="9" fillId="0" borderId="0" xfId="0" applyFont="1" applyAlignment="1">
      <alignment vertical="top" wrapText="1"/>
    </xf>
    <xf numFmtId="0" fontId="9" fillId="0" borderId="0" xfId="0" applyFont="1" applyAlignment="1">
      <alignment horizontal="center" vertical="top" wrapText="1"/>
    </xf>
    <xf numFmtId="15" fontId="9" fillId="0" borderId="0" xfId="0" applyNumberFormat="1" applyFont="1" applyAlignment="1">
      <alignment horizontal="left" vertical="top"/>
    </xf>
    <xf numFmtId="0" fontId="45" fillId="15" borderId="3" xfId="0" applyFont="1" applyFill="1" applyBorder="1" applyAlignment="1">
      <alignment horizontal="left" vertical="top"/>
    </xf>
    <xf numFmtId="0" fontId="9" fillId="15" borderId="0" xfId="0" applyFont="1" applyFill="1" applyAlignment="1">
      <alignment horizontal="left" vertical="top"/>
    </xf>
    <xf numFmtId="0" fontId="45" fillId="16" borderId="31" xfId="0" applyFont="1" applyFill="1" applyBorder="1" applyAlignment="1">
      <alignment horizontal="left" vertical="top" wrapText="1"/>
    </xf>
    <xf numFmtId="0" fontId="45" fillId="16" borderId="31" xfId="0" applyFont="1" applyFill="1" applyBorder="1" applyAlignment="1">
      <alignment horizontal="left" vertical="top"/>
    </xf>
    <xf numFmtId="0" fontId="45" fillId="16" borderId="9" xfId="0" applyFont="1" applyFill="1" applyBorder="1" applyAlignment="1">
      <alignment horizontal="left" vertical="top" wrapText="1"/>
    </xf>
    <xf numFmtId="0" fontId="9" fillId="0" borderId="40" xfId="0" applyFont="1" applyBorder="1" applyAlignment="1">
      <alignment vertical="top" wrapText="1"/>
    </xf>
    <xf numFmtId="0" fontId="7" fillId="0" borderId="40" xfId="0" applyFont="1" applyBorder="1" applyAlignment="1">
      <alignment vertical="top" wrapText="1"/>
    </xf>
    <xf numFmtId="0" fontId="7" fillId="0" borderId="40" xfId="0" applyFont="1" applyBorder="1" applyAlignment="1">
      <alignment vertical="top"/>
    </xf>
    <xf numFmtId="0" fontId="9" fillId="17" borderId="40" xfId="0" applyFont="1" applyFill="1" applyBorder="1" applyAlignment="1">
      <alignment vertical="top" wrapText="1"/>
    </xf>
    <xf numFmtId="0" fontId="9" fillId="17" borderId="40" xfId="0" applyFont="1" applyFill="1" applyBorder="1" applyAlignment="1">
      <alignment horizontal="left" vertical="top" wrapText="1"/>
    </xf>
    <xf numFmtId="0" fontId="9" fillId="0" borderId="40" xfId="0" applyFont="1" applyBorder="1" applyAlignment="1">
      <alignment horizontal="left" vertical="top"/>
    </xf>
    <xf numFmtId="0" fontId="9" fillId="10" borderId="40" xfId="0" applyFont="1" applyFill="1" applyBorder="1" applyAlignment="1">
      <alignment horizontal="left" vertical="top" wrapText="1"/>
    </xf>
    <xf numFmtId="0" fontId="9" fillId="0" borderId="31" xfId="0" applyFont="1" applyBorder="1" applyAlignment="1">
      <alignment horizontal="left" vertical="top"/>
    </xf>
    <xf numFmtId="0" fontId="9" fillId="0" borderId="31" xfId="0" applyFont="1" applyBorder="1" applyAlignment="1">
      <alignment horizontal="left" vertical="top" wrapText="1"/>
    </xf>
    <xf numFmtId="0" fontId="7" fillId="0" borderId="31" xfId="0" applyFont="1" applyBorder="1" applyAlignment="1">
      <alignment vertical="top" wrapText="1"/>
    </xf>
    <xf numFmtId="0" fontId="9" fillId="17" borderId="31" xfId="0" applyFont="1" applyFill="1" applyBorder="1" applyAlignment="1">
      <alignment horizontal="left" vertical="top" wrapText="1"/>
    </xf>
    <xf numFmtId="0" fontId="10" fillId="7" borderId="95" xfId="0" applyFont="1" applyFill="1" applyBorder="1" applyAlignment="1">
      <alignment horizontal="left" vertical="top"/>
    </xf>
    <xf numFmtId="0" fontId="10" fillId="7" borderId="96" xfId="0" applyFont="1" applyFill="1" applyBorder="1" applyAlignment="1">
      <alignment horizontal="left" vertical="top" wrapText="1"/>
    </xf>
    <xf numFmtId="0" fontId="8" fillId="0" borderId="96" xfId="0" applyFont="1" applyBorder="1" applyAlignment="1">
      <alignment horizontal="left" vertical="top" wrapText="1"/>
    </xf>
    <xf numFmtId="0" fontId="8" fillId="0" borderId="96" xfId="0" applyFont="1" applyBorder="1" applyAlignment="1">
      <alignment horizontal="left" vertical="top"/>
    </xf>
    <xf numFmtId="0" fontId="8" fillId="0" borderId="96" xfId="0" applyFont="1" applyBorder="1" applyAlignment="1">
      <alignment horizontal="left" vertical="top" wrapText="1"/>
    </xf>
    <xf numFmtId="0" fontId="8" fillId="0" borderId="97" xfId="0" applyFont="1" applyBorder="1" applyAlignment="1">
      <alignment horizontal="left" vertical="top" wrapText="1"/>
    </xf>
    <xf numFmtId="0" fontId="10" fillId="17" borderId="98" xfId="0" applyFont="1" applyFill="1" applyBorder="1" applyAlignment="1">
      <alignment horizontal="left" vertical="top" wrapText="1"/>
    </xf>
    <xf numFmtId="0" fontId="10" fillId="7" borderId="99" xfId="0" applyFont="1" applyFill="1" applyBorder="1" applyAlignment="1">
      <alignment horizontal="left" vertical="top" wrapText="1"/>
    </xf>
    <xf numFmtId="0" fontId="10" fillId="7" borderId="40" xfId="0" applyFont="1" applyFill="1" applyBorder="1" applyAlignment="1">
      <alignment horizontal="left" vertical="top" wrapText="1"/>
    </xf>
    <xf numFmtId="0" fontId="8" fillId="0" borderId="40" xfId="0" applyFont="1" applyBorder="1" applyAlignment="1">
      <alignment horizontal="left" vertical="top" wrapText="1"/>
    </xf>
    <xf numFmtId="0" fontId="10" fillId="7" borderId="31" xfId="0" applyFont="1" applyFill="1" applyBorder="1" applyAlignment="1">
      <alignment horizontal="left" vertical="top"/>
    </xf>
    <xf numFmtId="0" fontId="8" fillId="7" borderId="31"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31" xfId="0" applyFont="1" applyBorder="1" applyAlignment="1">
      <alignment horizontal="left" vertical="top"/>
    </xf>
    <xf numFmtId="0" fontId="8" fillId="0" borderId="30" xfId="0" applyFont="1" applyBorder="1" applyAlignment="1">
      <alignment horizontal="left" vertical="top" wrapText="1"/>
    </xf>
    <xf numFmtId="0" fontId="8" fillId="0" borderId="40" xfId="0" applyFont="1" applyBorder="1" applyAlignment="1">
      <alignment horizontal="left" vertical="top" wrapText="1"/>
    </xf>
    <xf numFmtId="0" fontId="8" fillId="0" borderId="40" xfId="0" applyFont="1" applyBorder="1" applyAlignment="1">
      <alignment horizontal="left" vertical="top"/>
    </xf>
    <xf numFmtId="0" fontId="10" fillId="10" borderId="100" xfId="0" applyFont="1" applyFill="1" applyBorder="1" applyAlignment="1">
      <alignment horizontal="left" vertical="top" wrapText="1"/>
    </xf>
    <xf numFmtId="0" fontId="10" fillId="7" borderId="30" xfId="0" applyFont="1" applyFill="1" applyBorder="1" applyAlignment="1">
      <alignment horizontal="left" vertical="top"/>
    </xf>
    <xf numFmtId="0" fontId="8" fillId="7" borderId="30" xfId="0" applyFont="1" applyFill="1" applyBorder="1" applyAlignment="1">
      <alignment horizontal="left" vertical="top" wrapText="1"/>
    </xf>
    <xf numFmtId="0" fontId="8" fillId="0" borderId="30" xfId="0" applyFont="1" applyBorder="1" applyAlignment="1">
      <alignment horizontal="left" vertical="top"/>
    </xf>
    <xf numFmtId="0" fontId="10" fillId="17" borderId="100" xfId="0" applyFont="1" applyFill="1" applyBorder="1" applyAlignment="1">
      <alignment horizontal="left" vertical="top" wrapText="1"/>
    </xf>
    <xf numFmtId="0" fontId="10" fillId="7" borderId="101" xfId="0" applyFont="1" applyFill="1" applyBorder="1" applyAlignment="1">
      <alignment horizontal="left" vertical="top" wrapText="1"/>
    </xf>
    <xf numFmtId="0" fontId="10" fillId="7" borderId="31"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31" xfId="0" applyFont="1" applyBorder="1" applyAlignment="1">
      <alignment horizontal="left" vertical="top"/>
    </xf>
    <xf numFmtId="0" fontId="10" fillId="17" borderId="102" xfId="0" applyFont="1" applyFill="1" applyBorder="1" applyAlignment="1">
      <alignment horizontal="left" vertical="top" wrapText="1"/>
    </xf>
    <xf numFmtId="0" fontId="10" fillId="0" borderId="40" xfId="0" applyFont="1" applyBorder="1" applyAlignment="1">
      <alignment horizontal="left" vertical="top"/>
    </xf>
    <xf numFmtId="0" fontId="8" fillId="0" borderId="40" xfId="0" applyFont="1" applyBorder="1" applyAlignment="1">
      <alignment vertical="top" wrapText="1"/>
    </xf>
    <xf numFmtId="0" fontId="8" fillId="17" borderId="40" xfId="0" applyFont="1" applyFill="1" applyBorder="1" applyAlignment="1">
      <alignment horizontal="left" vertical="top" wrapText="1"/>
    </xf>
    <xf numFmtId="0" fontId="10" fillId="0" borderId="40" xfId="0" applyFont="1" applyBorder="1" applyAlignment="1">
      <alignment horizontal="left" vertical="top" wrapText="1"/>
    </xf>
    <xf numFmtId="0" fontId="10" fillId="17" borderId="40" xfId="0" applyFont="1" applyFill="1" applyBorder="1" applyAlignment="1">
      <alignment horizontal="left" vertical="top" wrapText="1"/>
    </xf>
    <xf numFmtId="0" fontId="10" fillId="7" borderId="40" xfId="0" applyFont="1" applyFill="1" applyBorder="1" applyAlignment="1">
      <alignment horizontal="left" vertical="top"/>
    </xf>
    <xf numFmtId="0" fontId="8" fillId="7" borderId="40" xfId="0" applyFont="1" applyFill="1" applyBorder="1" applyAlignment="1">
      <alignment horizontal="left" vertical="top"/>
    </xf>
    <xf numFmtId="0" fontId="8" fillId="7" borderId="40" xfId="0" applyFont="1" applyFill="1" applyBorder="1" applyAlignment="1">
      <alignment horizontal="left" vertical="top" wrapText="1"/>
    </xf>
    <xf numFmtId="0" fontId="9" fillId="7" borderId="40" xfId="0" applyFont="1" applyFill="1" applyBorder="1" applyAlignment="1">
      <alignment horizontal="left" vertical="top"/>
    </xf>
    <xf numFmtId="0" fontId="7" fillId="7" borderId="40" xfId="0" applyFont="1" applyFill="1" applyBorder="1" applyAlignment="1">
      <alignment horizontal="left" vertical="top"/>
    </xf>
    <xf numFmtId="0" fontId="7" fillId="7" borderId="40" xfId="0" applyFont="1" applyFill="1" applyBorder="1" applyAlignment="1">
      <alignment horizontal="left" vertical="top" wrapText="1"/>
    </xf>
    <xf numFmtId="0" fontId="9" fillId="7" borderId="40" xfId="0" applyFont="1" applyFill="1" applyBorder="1" applyAlignment="1">
      <alignment horizontal="left" vertical="top" wrapText="1"/>
    </xf>
    <xf numFmtId="0" fontId="9" fillId="0" borderId="24" xfId="0" applyFont="1" applyBorder="1" applyAlignment="1">
      <alignment horizontal="left" vertical="top"/>
    </xf>
    <xf numFmtId="0" fontId="9" fillId="0" borderId="0" xfId="0" applyFont="1" applyAlignment="1">
      <alignment horizontal="left" vertical="top"/>
    </xf>
    <xf numFmtId="0" fontId="9" fillId="10" borderId="0" xfId="0" applyFont="1" applyFill="1" applyAlignment="1">
      <alignment horizontal="left" vertical="top"/>
    </xf>
    <xf numFmtId="0" fontId="9" fillId="10" borderId="0" xfId="0" applyFont="1" applyFill="1" applyAlignment="1">
      <alignment horizontal="left" vertical="top"/>
    </xf>
    <xf numFmtId="9" fontId="9" fillId="10" borderId="0" xfId="1" applyFont="1" applyFill="1" applyAlignment="1">
      <alignment horizontal="left" vertical="top"/>
    </xf>
    <xf numFmtId="0" fontId="9" fillId="17" borderId="0" xfId="0" applyFont="1" applyFill="1" applyAlignment="1">
      <alignment horizontal="left" vertical="top"/>
    </xf>
    <xf numFmtId="0" fontId="9" fillId="17" borderId="0" xfId="0" applyFont="1" applyFill="1" applyAlignment="1">
      <alignment horizontal="left" vertical="top"/>
    </xf>
    <xf numFmtId="9" fontId="9" fillId="17" borderId="0" xfId="1" applyFont="1" applyFill="1" applyAlignment="1">
      <alignment horizontal="left" vertical="top"/>
    </xf>
    <xf numFmtId="0" fontId="41" fillId="0" borderId="0" xfId="0" applyFont="1" applyAlignment="1">
      <alignment horizontal="left" vertical="top"/>
    </xf>
    <xf numFmtId="0" fontId="41" fillId="0" borderId="0" xfId="0" applyFont="1" applyAlignment="1">
      <alignment vertical="top"/>
    </xf>
    <xf numFmtId="0" fontId="41" fillId="0" borderId="0" xfId="0" applyFont="1" applyAlignment="1">
      <alignment horizontal="left" vertical="top" wrapText="1"/>
    </xf>
    <xf numFmtId="0" fontId="41" fillId="0" borderId="0" xfId="0" applyFont="1" applyAlignment="1">
      <alignment horizontal="left" vertical="top"/>
    </xf>
  </cellXfs>
  <cellStyles count="11">
    <cellStyle name="Check Cell" xfId="2" builtinId="23"/>
    <cellStyle name="Comma" xfId="9" builtinId="3"/>
    <cellStyle name="Comma 2" xfId="4" xr:uid="{00000000-0005-0000-0000-000002000000}"/>
    <cellStyle name="Normal" xfId="0" builtinId="0"/>
    <cellStyle name="Normal 2" xfId="3" xr:uid="{00000000-0005-0000-0000-000004000000}"/>
    <cellStyle name="Normal 3" xfId="8" xr:uid="{00000000-0005-0000-0000-000005000000}"/>
    <cellStyle name="Normal 4" xfId="5" xr:uid="{00000000-0005-0000-0000-000006000000}"/>
    <cellStyle name="Normal 5" xfId="10" xr:uid="{00000000-0005-0000-0000-000007000000}"/>
    <cellStyle name="Percent" xfId="1" builtinId="5"/>
    <cellStyle name="Percent 10 2" xfId="7" xr:uid="{00000000-0005-0000-0000-000009000000}"/>
    <cellStyle name="Percent 2" xfId="6" xr:uid="{00000000-0005-0000-0000-00000A000000}"/>
  </cellStyles>
  <dxfs count="3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92D050"/>
        </patternFill>
      </fill>
    </dxf>
    <dxf>
      <fill>
        <patternFill>
          <bgColor indexed="11"/>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indexed="1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FFFF"/>
      <color rgb="FFD91C0D"/>
      <color rgb="FFCC0000"/>
      <color rgb="FFA50021"/>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xdr:row>
      <xdr:rowOff>0</xdr:rowOff>
    </xdr:from>
    <xdr:to>
      <xdr:col>31</xdr:col>
      <xdr:colOff>208139</xdr:colOff>
      <xdr:row>17</xdr:row>
      <xdr:rowOff>192616</xdr:rowOff>
    </xdr:to>
    <xdr:sp macro="" textlink="">
      <xdr:nvSpPr>
        <xdr:cNvPr id="2" name="ToggleButton1" hidden="1">
          <a:extLst>
            <a:ext uri="{63B3BB69-23CF-44E3-9099-C40C66FF867C}">
              <a14:compatExt xmlns:a14="http://schemas.microsoft.com/office/drawing/2010/main" spid="_x0000_s2055"/>
            </a:ext>
            <a:ext uri="{FF2B5EF4-FFF2-40B4-BE49-F238E27FC236}">
              <a16:creationId xmlns:a16="http://schemas.microsoft.com/office/drawing/2014/main" id="{00000000-0008-0000-1000-000002000000}"/>
            </a:ext>
          </a:extLst>
        </xdr:cNvPr>
        <xdr:cNvSpPr/>
      </xdr:nvSpPr>
      <xdr:spPr bwMode="auto">
        <a:xfrm>
          <a:off x="9525" y="5511800"/>
          <a:ext cx="21381508" cy="28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9525</xdr:colOff>
      <xdr:row>5</xdr:row>
      <xdr:rowOff>0</xdr:rowOff>
    </xdr:from>
    <xdr:to>
      <xdr:col>31</xdr:col>
      <xdr:colOff>208139</xdr:colOff>
      <xdr:row>5</xdr:row>
      <xdr:rowOff>28575</xdr:rowOff>
    </xdr:to>
    <xdr:sp macro="" textlink="">
      <xdr:nvSpPr>
        <xdr:cNvPr id="3" name="ToggleButton2" hidden="1">
          <a:extLst>
            <a:ext uri="{63B3BB69-23CF-44E3-9099-C40C66FF867C}">
              <a14:compatExt xmlns:a14="http://schemas.microsoft.com/office/drawing/2010/main" spid="_x0000_s2056"/>
            </a:ext>
            <a:ext uri="{FF2B5EF4-FFF2-40B4-BE49-F238E27FC236}">
              <a16:creationId xmlns:a16="http://schemas.microsoft.com/office/drawing/2014/main" id="{00000000-0008-0000-1000-000003000000}"/>
            </a:ext>
          </a:extLst>
        </xdr:cNvPr>
        <xdr:cNvSpPr/>
      </xdr:nvSpPr>
      <xdr:spPr bwMode="auto">
        <a:xfrm>
          <a:off x="9525" y="1555750"/>
          <a:ext cx="21381508" cy="28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5</xdr:row>
      <xdr:rowOff>0</xdr:rowOff>
    </xdr:from>
    <xdr:to>
      <xdr:col>3</xdr:col>
      <xdr:colOff>19050</xdr:colOff>
      <xdr:row>5</xdr:row>
      <xdr:rowOff>147108</xdr:rowOff>
    </xdr:to>
    <xdr:sp macro="" textlink="">
      <xdr:nvSpPr>
        <xdr:cNvPr id="4" name="ToggleButton7" hidden="1">
          <a:extLst>
            <a:ext uri="{63B3BB69-23CF-44E3-9099-C40C66FF867C}">
              <a14:compatExt xmlns:a14="http://schemas.microsoft.com/office/drawing/2010/main" spid="_x0000_s2059"/>
            </a:ext>
            <a:ext uri="{FF2B5EF4-FFF2-40B4-BE49-F238E27FC236}">
              <a16:creationId xmlns:a16="http://schemas.microsoft.com/office/drawing/2014/main" id="{00000000-0008-0000-1000-000004000000}"/>
            </a:ext>
          </a:extLst>
        </xdr:cNvPr>
        <xdr:cNvSpPr/>
      </xdr:nvSpPr>
      <xdr:spPr bwMode="auto">
        <a:xfrm>
          <a:off x="13500100" y="1555750"/>
          <a:ext cx="19050" cy="4995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82770361\Documents\Budget%20Documents\Unfunded%20Budget%20and%20letters\Downloaded%20Adopted%20Budget\A1%20Schedule%20-%20mSCOA%20vs%206.2%20final-%20EC102%20-%20Blue%20Cran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19_2020/Qtr4_2019-2020/Annexure_Performance%20Progress%20Report_2019-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18_2019/Adjusted%20APR%20_2018-19/AnnexureA_Detailed%20Adjusted%20APR%20_%202018-2019_AG%20Adjusted%2015NOv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17_2018/Qtr4_201718/Annexure%20A%20_%20Detailed%20Annual%20Performance%20Report%20_%20%202017-18.xlsx"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UserProfile/Flicker/Documents/Flickers%20Workings/CHDA/PERFORMANCE/2016_2017/Reports%202016-17/Annual%20Performance%20Report%20_%202016-17/ANNEXURE%20A%20_%20Annual%20Performance%20_%20Detailed%20Summary%20_%202016-17%20_%20FINAL%20AMENDED%2024Aug2017.xlsx?1146D7F2" TargetMode="External"/><Relationship Id="rId1" Type="http://schemas.openxmlformats.org/officeDocument/2006/relationships/externalLinkPath" Target="file:///\\1146D7F2\ANNEXURE%20A%20_%20Annual%20Performance%20_%20Detailed%20Summary%20_%202016-17%20_%20FINAL%20AMENDED%2024Aug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licker\AppData\Local\Temp\Temp1_Accounts%20Payable%20Age%20Analysis%20(005).zip\Accounts%20Payable%20Age%20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licker\AppData\Local\Temp\Temp1_Accounts%20Payable%20Age%20Analysis%20(004).zip\Accounts%20Payable%20Age%20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licker\AppData\Local\Microsoft\Windows\INetCache\Content.Outlook\2NLNMC0Q\Copy%20of%20June%20Budget%202022%20final%20(version%201)%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licker\AppData\Local\Temp\Temp1_Accounts%20Payable%20Age%20Analysis.zip\Accounts%20Payable%20Age%20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licker\AppData\Local\Temp\Temp1_Accounts%20Payable%20Age%20Analysis%20(002).zip\Accounts%20Payable%20Age%20Analy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licker\AppData\Local\Microsoft\Windows\INetCache\Content.Outlook\2NLNMC0Q\7_MIDYEAR%20PERFORMANCE_EC%20-%20Mun%20Presentation%20Framework%20-%20Tables%202022_23%20Mid-Year%20v1_FT_CHDA_January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Profile/Flicker/Documents/Flickers%20Workings/CHDA/BOARD/BOARD%20AND%20COMMITTEES%20_%202022-2023/PFI_2022-23/21-10-2022_PFI/Management%20Accounts_Q2-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Profile/Flicker/Documents/Flickers%20Workings/CHDA/PERFORMANCE/2020-2021/FINAL_CHDA%20APR_2020-2021_31Augus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refreshError="1"/>
      <sheetData sheetId="1" refreshError="1"/>
      <sheetData sheetId="2">
        <row r="2">
          <cell r="B2" t="str">
            <v>2016/17</v>
          </cell>
        </row>
        <row r="12">
          <cell r="B12" t="str">
            <v>Original Budget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A6" t="str">
            <v>Vote 1 - MAYORAL EXECUTIVE</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ratConsiderations"/>
      <sheetName val="IndicatorList "/>
      <sheetName val="APPSummary_2019-20"/>
      <sheetName val="PROG1_ViableOrg"/>
      <sheetName val="PROG2_ViableEco"/>
      <sheetName val="PROG3_InvPromo"/>
      <sheetName val="PROG4_SkillsDev"/>
      <sheetName val="PROG5_StakEng"/>
      <sheetName val="Summary Annual Targets_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C6">
            <v>20</v>
          </cell>
        </row>
        <row r="7">
          <cell r="C7">
            <v>16</v>
          </cell>
          <cell r="D7">
            <v>12</v>
          </cell>
        </row>
        <row r="8">
          <cell r="C8">
            <v>13</v>
          </cell>
        </row>
        <row r="9">
          <cell r="C9">
            <v>9</v>
          </cell>
          <cell r="D9">
            <v>9</v>
          </cell>
        </row>
        <row r="10">
          <cell r="C10">
            <v>15</v>
          </cell>
          <cell r="D10">
            <v>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YTD"/>
      <sheetName val="Goal1_ViableOrg"/>
      <sheetName val="Goal2_ViableEco"/>
      <sheetName val="Goal3_InvPromo"/>
      <sheetName val="Goal4_SkillsDev"/>
      <sheetName val="Prog5_StakEng"/>
    </sheetNames>
    <sheetDataSet>
      <sheetData sheetId="0" refreshError="1"/>
      <sheetData sheetId="1">
        <row r="6">
          <cell r="B6">
            <v>15</v>
          </cell>
        </row>
        <row r="7">
          <cell r="B7">
            <v>8</v>
          </cell>
          <cell r="D7">
            <v>6</v>
          </cell>
        </row>
        <row r="8">
          <cell r="B8">
            <v>4</v>
          </cell>
        </row>
        <row r="9">
          <cell r="B9">
            <v>6</v>
          </cell>
          <cell r="D9">
            <v>4</v>
          </cell>
        </row>
        <row r="10">
          <cell r="B10">
            <v>10</v>
          </cell>
          <cell r="D10">
            <v>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Goal1_ViableOrg"/>
      <sheetName val="Goal2_ViableEco"/>
      <sheetName val="Goal3_InvPromo"/>
      <sheetName val="Goal4_SkillsDev"/>
      <sheetName val="Goal5_StakEng"/>
    </sheetNames>
    <sheetDataSet>
      <sheetData sheetId="0" refreshError="1"/>
      <sheetData sheetId="1">
        <row r="7">
          <cell r="B7">
            <v>14</v>
          </cell>
          <cell r="C7">
            <v>9</v>
          </cell>
        </row>
        <row r="9">
          <cell r="B9">
            <v>8</v>
          </cell>
          <cell r="C9">
            <v>6</v>
          </cell>
        </row>
        <row r="10">
          <cell r="B10">
            <v>2</v>
          </cell>
          <cell r="C10">
            <v>2</v>
          </cell>
        </row>
      </sheetData>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17_Analysis "/>
      <sheetName val="2016-17_Consolidated"/>
      <sheetName val="TB_2016-17"/>
    </sheetNames>
    <sheetDataSet>
      <sheetData sheetId="0">
        <row r="9">
          <cell r="D9">
            <v>16</v>
          </cell>
          <cell r="E9">
            <v>6</v>
          </cell>
        </row>
        <row r="11">
          <cell r="D11">
            <v>3</v>
          </cell>
        </row>
        <row r="13">
          <cell r="E13">
            <v>4</v>
          </cell>
        </row>
        <row r="15">
          <cell r="D15">
            <v>5</v>
          </cell>
          <cell r="E15">
            <v>4</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I4">
            <v>659434.31999999995</v>
          </cell>
        </row>
        <row r="5">
          <cell r="I5">
            <v>303351.59999999998</v>
          </cell>
        </row>
        <row r="6">
          <cell r="I6">
            <v>128322.42</v>
          </cell>
        </row>
        <row r="7">
          <cell r="I7">
            <v>114700</v>
          </cell>
        </row>
        <row r="8">
          <cell r="I8">
            <v>44200</v>
          </cell>
        </row>
        <row r="9">
          <cell r="I9">
            <v>32175.759999999998</v>
          </cell>
        </row>
        <row r="10">
          <cell r="I10">
            <v>17296.75</v>
          </cell>
        </row>
        <row r="11">
          <cell r="I11">
            <v>12650</v>
          </cell>
        </row>
        <row r="12">
          <cell r="I12">
            <v>11091.23</v>
          </cell>
        </row>
        <row r="13">
          <cell r="I13">
            <v>10671.69</v>
          </cell>
        </row>
        <row r="14">
          <cell r="I14">
            <v>7534.19</v>
          </cell>
        </row>
        <row r="15">
          <cell r="I15">
            <v>3507.94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
          <cell r="I6">
            <v>3116337.77</v>
          </cell>
        </row>
        <row r="7">
          <cell r="I7">
            <v>3078905.94</v>
          </cell>
        </row>
        <row r="8">
          <cell r="I8">
            <v>2953772.48</v>
          </cell>
        </row>
        <row r="9">
          <cell r="I9">
            <v>2263898.12</v>
          </cell>
        </row>
        <row r="10">
          <cell r="I10">
            <v>1406499.16</v>
          </cell>
        </row>
        <row r="11">
          <cell r="I11">
            <v>1317772.8500000001</v>
          </cell>
        </row>
        <row r="12">
          <cell r="I12">
            <v>839522.76</v>
          </cell>
        </row>
        <row r="13">
          <cell r="I13">
            <v>728240.82</v>
          </cell>
        </row>
        <row r="14">
          <cell r="I14">
            <v>325817.14</v>
          </cell>
        </row>
        <row r="15">
          <cell r="I15">
            <v>306125.76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VS BUDGET"/>
      <sheetName val="AUG 2020"/>
      <sheetName val="SALARIES BUDGET"/>
      <sheetName val="DEC"/>
      <sheetName val="Commentry on Adjusted Budget "/>
      <sheetName val="CHDA-CHCDC - DraftPressComments"/>
      <sheetName val="Summary budget."/>
      <sheetName val="Summary budget 22"/>
      <sheetName val="Approved Budget_Detailed"/>
      <sheetName val="Sheet1"/>
      <sheetName val="Sheet2"/>
      <sheetName val="Sheet3"/>
      <sheetName val="FT_Analysis"/>
      <sheetName val="FT_Payroll"/>
      <sheetName val="05-2021"/>
      <sheetName val="FT_IndPrk-DEA"/>
      <sheetName val="FT_Agri"/>
      <sheetName val="FT_Skills"/>
      <sheetName val="FT_Mining"/>
      <sheetName val="Repairs and Maintanace"/>
      <sheetName val="Original Budget_Summary"/>
      <sheetName val="Original Budget_Detailed"/>
      <sheetName val="SUMMARY BUDGET"/>
      <sheetName val="PROJECTS"/>
      <sheetName val="CREDITORS"/>
      <sheetName val="TOP 20 SUPPLIERS"/>
      <sheetName val="UNSPENT FUNDS"/>
      <sheetName val="RECEIVABLES"/>
      <sheetName val="CASH AT BANK"/>
      <sheetName val="INVESTMENT"/>
      <sheetName val="ASSETS"/>
      <sheetName val="WORKING CAPITAL"/>
      <sheetName val="BAR GRAPH"/>
      <sheetName val="Project Funding Details"/>
      <sheetName val="Mechanisation Tarriffs"/>
      <sheetName val="SUMMARY INCOME AND EXPENDI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9">
          <cell r="H29">
            <v>392061.76357164001</v>
          </cell>
          <cell r="J29">
            <v>44489.63</v>
          </cell>
        </row>
        <row r="30">
          <cell r="H30">
            <v>250000</v>
          </cell>
          <cell r="J30">
            <v>15000</v>
          </cell>
        </row>
        <row r="35">
          <cell r="H35">
            <v>23875456.13357164</v>
          </cell>
          <cell r="J35">
            <v>12481770.620000001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I4">
            <v>45240207.890000001</v>
          </cell>
        </row>
        <row r="5">
          <cell r="I5">
            <v>2412325.42</v>
          </cell>
        </row>
        <row r="6">
          <cell r="I6">
            <v>2307094.83</v>
          </cell>
        </row>
        <row r="7">
          <cell r="I7">
            <v>1443661.68</v>
          </cell>
        </row>
        <row r="8">
          <cell r="I8">
            <v>1403145.76</v>
          </cell>
        </row>
        <row r="9">
          <cell r="I9">
            <v>1139990.75</v>
          </cell>
        </row>
        <row r="10">
          <cell r="I10">
            <v>831416.05</v>
          </cell>
        </row>
        <row r="11">
          <cell r="I11">
            <v>627581.85</v>
          </cell>
        </row>
        <row r="12">
          <cell r="I12">
            <v>600851.6</v>
          </cell>
        </row>
        <row r="13">
          <cell r="I13">
            <v>580640.07999999996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I3">
            <v>11722324.76</v>
          </cell>
        </row>
        <row r="4">
          <cell r="I4">
            <v>6923351.5499999998</v>
          </cell>
        </row>
        <row r="5">
          <cell r="I5">
            <v>2280969.5099999998</v>
          </cell>
        </row>
        <row r="6">
          <cell r="I6">
            <v>1623350.98</v>
          </cell>
        </row>
        <row r="7">
          <cell r="I7">
            <v>1182964.76</v>
          </cell>
        </row>
        <row r="8">
          <cell r="I8">
            <v>832330.87</v>
          </cell>
        </row>
        <row r="9">
          <cell r="I9">
            <v>751743.57</v>
          </cell>
        </row>
        <row r="10">
          <cell r="I10">
            <v>573814.71</v>
          </cell>
        </row>
        <row r="11">
          <cell r="I11">
            <v>458240</v>
          </cell>
        </row>
        <row r="12">
          <cell r="I12">
            <v>397920.9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A - Audited Perform 2021-22"/>
      <sheetName val="S1A - Audited Ass and Liab"/>
      <sheetName val="S1A - Major Creditors"/>
      <sheetName val="S1A - Trading Serv Sur-Deficit"/>
      <sheetName val="S1 - Fin Perf Rev"/>
      <sheetName val="S1 - Trading Serv Op Sur Def"/>
      <sheetName val="S1 - Expenditure"/>
      <sheetName val="S1 -Assets and Liability"/>
      <sheetName val="S1 Major Creditors Mid-Yr"/>
      <sheetName val="S2 - AG Report"/>
      <sheetName val="S2 - Misconduct"/>
      <sheetName val="S2 - Progress UIF"/>
      <sheetName val="S2 - Mid-Year UIF"/>
      <sheetName val="S2 - Internal Audit Action Plan"/>
      <sheetName val="S2 - QAR"/>
      <sheetName val="S2 - Risk Mgt Checklist"/>
      <sheetName val="S3 - Internship"/>
      <sheetName val="S3 - Minimum Competency"/>
      <sheetName val="S4 - SDBIP High level"/>
      <sheetName val="S4 - Service Delivery Audited"/>
      <sheetName val="S4 - Service Delivery Half Yea "/>
      <sheetName val="S4 - Summary Con Grants"/>
      <sheetName val="S4 - Conditional Grants"/>
    </sheetNames>
    <sheetDataSet>
      <sheetData sheetId="0" refreshError="1"/>
      <sheetData sheetId="1" refreshError="1"/>
      <sheetData sheetId="2" refreshError="1"/>
      <sheetData sheetId="3">
        <row r="4">
          <cell r="I4" t="str">
            <v>FT _ Additional Comments / Notes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AT BANK (2)"/>
      <sheetName val="BOARD (2)"/>
      <sheetName val="UNSPENT GRANTS (2)"/>
      <sheetName val="PPE"/>
      <sheetName val="RECEIVABLES (2)"/>
      <sheetName val="CREDITORS (2) "/>
    </sheetNames>
    <sheetDataSet>
      <sheetData sheetId="0">
        <row r="15">
          <cell r="H15">
            <v>296169.75</v>
          </cell>
        </row>
      </sheetData>
      <sheetData sheetId="1" refreshError="1"/>
      <sheetData sheetId="2">
        <row r="16">
          <cell r="J16">
            <v>1655109.41</v>
          </cell>
        </row>
      </sheetData>
      <sheetData sheetId="3" refreshError="1"/>
      <sheetData sheetId="4">
        <row r="10">
          <cell r="H10">
            <v>7257055.2199999997</v>
          </cell>
        </row>
        <row r="14">
          <cell r="H14">
            <v>2656356.7999999998</v>
          </cell>
        </row>
        <row r="23">
          <cell r="H23">
            <v>6060272.75</v>
          </cell>
        </row>
        <row r="33">
          <cell r="H33">
            <v>194267.44999999998</v>
          </cell>
        </row>
      </sheetData>
      <sheetData sheetId="5">
        <row r="6">
          <cell r="D6">
            <v>9037252.6199999992</v>
          </cell>
        </row>
        <row r="7">
          <cell r="D7">
            <v>1940516.51</v>
          </cell>
        </row>
        <row r="8">
          <cell r="D8">
            <v>77992</v>
          </cell>
        </row>
        <row r="16">
          <cell r="K16">
            <v>11078714.899999999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icatorList "/>
      <sheetName val="APPAdjSummary_2020-21"/>
      <sheetName val="PROG1_ProfViableOrg"/>
      <sheetName val="PROG2_FundInvPromo"/>
      <sheetName val="PROG3_ViableRurCorr"/>
      <sheetName val="PROG4_Infrastructure"/>
      <sheetName val="Summary_Annual2020-21"/>
      <sheetName val="AnnexureA-FundingApps_202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C6">
            <v>5</v>
          </cell>
          <cell r="D6">
            <v>1</v>
          </cell>
        </row>
        <row r="7">
          <cell r="C7">
            <v>3</v>
          </cell>
          <cell r="D7">
            <v>1</v>
          </cell>
        </row>
        <row r="8">
          <cell r="C8">
            <v>24</v>
          </cell>
          <cell r="D8">
            <v>11</v>
          </cell>
        </row>
        <row r="9">
          <cell r="C9">
            <v>1</v>
          </cell>
          <cell r="D9">
            <v>1</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37"/>
  <sheetViews>
    <sheetView showGridLines="0" tabSelected="1" workbookViewId="0">
      <selection activeCell="A64" sqref="A64"/>
    </sheetView>
  </sheetViews>
  <sheetFormatPr defaultRowHeight="15" x14ac:dyDescent="0.25"/>
  <cols>
    <col min="1" max="1" width="39" bestFit="1" customWidth="1"/>
    <col min="2" max="2" width="1.5703125" hidden="1" customWidth="1"/>
    <col min="3" max="3" width="9.140625" customWidth="1"/>
    <col min="4" max="4" width="9.140625" style="434" customWidth="1"/>
    <col min="5" max="5" width="0.85546875" customWidth="1"/>
    <col min="6" max="7" width="9.85546875" bestFit="1" customWidth="1"/>
    <col min="8" max="8" width="9.5703125" style="434" customWidth="1"/>
    <col min="9" max="9" width="0.85546875" customWidth="1"/>
    <col min="10" max="10" width="9" bestFit="1" customWidth="1"/>
    <col min="11" max="11" width="10" bestFit="1" customWidth="1"/>
    <col min="12" max="12" width="11" customWidth="1"/>
    <col min="13" max="13" width="1" customWidth="1"/>
    <col min="14" max="14" width="10.85546875" style="588" bestFit="1" customWidth="1"/>
  </cols>
  <sheetData>
    <row r="1" spans="1:14" x14ac:dyDescent="0.25">
      <c r="A1" s="283" t="s">
        <v>357</v>
      </c>
    </row>
    <row r="2" spans="1:14" ht="15.75" thickBot="1" x14ac:dyDescent="0.3">
      <c r="A2" s="465" t="s">
        <v>301</v>
      </c>
      <c r="B2" s="465"/>
      <c r="C2" s="465"/>
      <c r="D2" s="465"/>
      <c r="E2" s="465"/>
      <c r="F2" s="465"/>
      <c r="G2" s="465"/>
      <c r="H2" s="455"/>
      <c r="I2" s="83"/>
      <c r="J2" s="91"/>
      <c r="K2" s="91"/>
      <c r="L2" s="97"/>
    </row>
    <row r="3" spans="1:14" ht="22.5" customHeight="1" thickTop="1" thickBot="1" x14ac:dyDescent="0.3">
      <c r="A3" s="114" t="s">
        <v>11</v>
      </c>
      <c r="B3" s="115"/>
      <c r="C3" s="467" t="s">
        <v>240</v>
      </c>
      <c r="D3" s="467"/>
      <c r="E3" s="116"/>
      <c r="F3" s="467" t="s">
        <v>302</v>
      </c>
      <c r="G3" s="467"/>
      <c r="H3" s="467"/>
      <c r="I3" s="117"/>
      <c r="J3" s="467" t="s">
        <v>60</v>
      </c>
      <c r="K3" s="467"/>
      <c r="L3" s="467"/>
    </row>
    <row r="4" spans="1:14" ht="29.25" customHeight="1" thickTop="1" x14ac:dyDescent="0.25">
      <c r="A4" s="121" t="s">
        <v>79</v>
      </c>
      <c r="B4" s="78"/>
      <c r="C4" s="287" t="s">
        <v>46</v>
      </c>
      <c r="D4" s="435" t="s">
        <v>31</v>
      </c>
      <c r="E4" s="288"/>
      <c r="F4" s="287" t="s">
        <v>0</v>
      </c>
      <c r="G4" s="289" t="s">
        <v>1</v>
      </c>
      <c r="H4" s="435" t="s">
        <v>25</v>
      </c>
      <c r="I4" s="290"/>
      <c r="J4" s="291" t="s">
        <v>358</v>
      </c>
      <c r="K4" s="292" t="s">
        <v>359</v>
      </c>
      <c r="L4" s="293" t="s">
        <v>360</v>
      </c>
    </row>
    <row r="5" spans="1:14" ht="15" customHeight="1" x14ac:dyDescent="0.25">
      <c r="A5" s="80" t="s">
        <v>62</v>
      </c>
      <c r="B5" s="80"/>
      <c r="C5" s="81"/>
      <c r="D5" s="436"/>
      <c r="E5" s="83"/>
      <c r="F5" s="82"/>
      <c r="G5" s="82"/>
      <c r="H5" s="436"/>
      <c r="I5" s="83"/>
      <c r="J5" s="100"/>
      <c r="K5" s="100"/>
      <c r="L5" s="100"/>
    </row>
    <row r="6" spans="1:14" ht="17.25" customHeight="1" x14ac:dyDescent="0.25">
      <c r="A6" s="7" t="s">
        <v>68</v>
      </c>
      <c r="B6" s="7"/>
      <c r="C6" s="207">
        <v>52216253</v>
      </c>
      <c r="D6" s="437">
        <v>66283221</v>
      </c>
      <c r="E6" s="44"/>
      <c r="F6" s="10">
        <v>34796656</v>
      </c>
      <c r="G6" s="21">
        <v>28377494</v>
      </c>
      <c r="H6" s="441">
        <v>56465102</v>
      </c>
      <c r="I6" s="4"/>
      <c r="J6" s="23">
        <f>D6/C6</f>
        <v>1.2693982657085716</v>
      </c>
      <c r="K6" s="24">
        <f>H6/F6</f>
        <v>1.6227163322820446</v>
      </c>
      <c r="L6" s="25">
        <f>H6/G6</f>
        <v>1.9897846511746244</v>
      </c>
      <c r="N6" s="620"/>
    </row>
    <row r="7" spans="1:14" x14ac:dyDescent="0.25">
      <c r="A7" s="7" t="s">
        <v>15</v>
      </c>
      <c r="B7" s="7"/>
      <c r="C7" s="422">
        <v>77649232</v>
      </c>
      <c r="D7" s="438">
        <v>71458744</v>
      </c>
      <c r="E7" s="22"/>
      <c r="F7" s="10">
        <v>49060929</v>
      </c>
      <c r="G7" s="21">
        <v>60720553</v>
      </c>
      <c r="H7" s="441">
        <v>56186560</v>
      </c>
      <c r="I7" s="4"/>
      <c r="J7" s="71">
        <f>D7/C7</f>
        <v>0.92027624948048425</v>
      </c>
      <c r="K7" s="72">
        <f>H7/F7</f>
        <v>1.1452404417372528</v>
      </c>
      <c r="L7" s="73">
        <f>H7/G7</f>
        <v>0.92533017609375201</v>
      </c>
    </row>
    <row r="8" spans="1:14" ht="15.75" thickBot="1" x14ac:dyDescent="0.3">
      <c r="A8" s="70" t="s">
        <v>69</v>
      </c>
      <c r="B8" s="7"/>
      <c r="C8" s="75">
        <f>C6-C7</f>
        <v>-25432979</v>
      </c>
      <c r="D8" s="439">
        <f>D6-D7</f>
        <v>-5175523</v>
      </c>
      <c r="E8" s="74"/>
      <c r="F8" s="75">
        <f t="shared" ref="F8:H8" si="0">F6-F7</f>
        <v>-14264273</v>
      </c>
      <c r="G8" s="75">
        <f t="shared" si="0"/>
        <v>-32343059</v>
      </c>
      <c r="H8" s="439">
        <f t="shared" si="0"/>
        <v>278542</v>
      </c>
      <c r="I8" s="4"/>
      <c r="J8" s="101">
        <f>D8/C8</f>
        <v>0.20349653101982274</v>
      </c>
      <c r="K8" s="102">
        <f>H8/F8</f>
        <v>-1.9527248251628385E-2</v>
      </c>
      <c r="L8" s="103">
        <f>H8/G8</f>
        <v>-8.6121105613417709E-3</v>
      </c>
      <c r="N8" s="620"/>
    </row>
    <row r="9" spans="1:14" ht="5.25" customHeight="1" thickTop="1" x14ac:dyDescent="0.25">
      <c r="A9" s="85"/>
      <c r="B9" s="83"/>
      <c r="C9" s="86"/>
      <c r="D9" s="440"/>
      <c r="E9" s="87"/>
      <c r="F9" s="86"/>
      <c r="G9" s="86"/>
      <c r="H9" s="440"/>
      <c r="I9" s="84"/>
      <c r="J9" s="98"/>
      <c r="K9" s="98"/>
      <c r="L9" s="98"/>
      <c r="N9" s="620"/>
    </row>
    <row r="10" spans="1:14" ht="17.25" customHeight="1" x14ac:dyDescent="0.25">
      <c r="A10" s="80" t="s">
        <v>63</v>
      </c>
      <c r="B10" s="80"/>
      <c r="C10" s="82"/>
      <c r="D10" s="436"/>
      <c r="E10" s="83"/>
      <c r="F10" s="82"/>
      <c r="G10" s="82"/>
      <c r="H10" s="436"/>
      <c r="I10" s="83"/>
      <c r="J10" s="88"/>
      <c r="K10" s="88"/>
      <c r="L10" s="88"/>
    </row>
    <row r="11" spans="1:14" ht="17.25" customHeight="1" x14ac:dyDescent="0.25">
      <c r="A11" s="48" t="s">
        <v>64</v>
      </c>
      <c r="B11" s="7"/>
      <c r="C11" s="10">
        <v>0</v>
      </c>
      <c r="D11" s="441">
        <v>0</v>
      </c>
      <c r="E11" s="44"/>
      <c r="F11" s="10">
        <v>0</v>
      </c>
      <c r="G11" s="21">
        <v>0</v>
      </c>
      <c r="H11" s="441">
        <v>0</v>
      </c>
      <c r="I11" s="4"/>
      <c r="J11" s="104" t="e">
        <f>D11/C11</f>
        <v>#DIV/0!</v>
      </c>
      <c r="K11" s="105" t="e">
        <f>H11/F11</f>
        <v>#DIV/0!</v>
      </c>
      <c r="L11" s="106" t="e">
        <f>H11/G11</f>
        <v>#DIV/0!</v>
      </c>
    </row>
    <row r="12" spans="1:14" ht="16.5" customHeight="1" x14ac:dyDescent="0.25">
      <c r="A12" s="7" t="s">
        <v>65</v>
      </c>
      <c r="B12" s="7"/>
      <c r="C12" s="10">
        <v>0</v>
      </c>
      <c r="D12" s="441">
        <v>0</v>
      </c>
      <c r="E12" s="44"/>
      <c r="F12" s="10">
        <v>0</v>
      </c>
      <c r="G12" s="21">
        <v>0</v>
      </c>
      <c r="H12" s="441">
        <v>0</v>
      </c>
      <c r="I12" s="4"/>
      <c r="J12" s="23" t="e">
        <f t="shared" ref="J12:J15" si="1">D12/C12</f>
        <v>#DIV/0!</v>
      </c>
      <c r="K12" s="24" t="e">
        <f t="shared" ref="K12:K15" si="2">H12/F12</f>
        <v>#DIV/0!</v>
      </c>
      <c r="L12" s="25" t="e">
        <f t="shared" ref="L12:L15" si="3">H12/G12</f>
        <v>#DIV/0!</v>
      </c>
    </row>
    <row r="13" spans="1:14" ht="16.5" customHeight="1" x14ac:dyDescent="0.25">
      <c r="A13" s="7" t="s">
        <v>152</v>
      </c>
      <c r="B13" s="7"/>
      <c r="C13" s="10">
        <v>0</v>
      </c>
      <c r="D13" s="441">
        <v>0</v>
      </c>
      <c r="E13" s="44"/>
      <c r="F13" s="10">
        <v>0</v>
      </c>
      <c r="G13" s="21">
        <v>0</v>
      </c>
      <c r="H13" s="441">
        <v>0</v>
      </c>
      <c r="I13" s="4"/>
      <c r="J13" s="23" t="e">
        <f t="shared" ref="J13" si="4">D13/C13</f>
        <v>#DIV/0!</v>
      </c>
      <c r="K13" s="24" t="e">
        <f t="shared" ref="K13" si="5">H13/F13</f>
        <v>#DIV/0!</v>
      </c>
      <c r="L13" s="25" t="e">
        <f t="shared" ref="L13" si="6">H13/G13</f>
        <v>#DIV/0!</v>
      </c>
    </row>
    <row r="14" spans="1:14" ht="17.25" customHeight="1" x14ac:dyDescent="0.25">
      <c r="A14" s="29" t="s">
        <v>61</v>
      </c>
      <c r="B14" s="7"/>
      <c r="C14" s="12">
        <v>0</v>
      </c>
      <c r="D14" s="438">
        <v>0</v>
      </c>
      <c r="E14" s="44"/>
      <c r="F14" s="12">
        <v>0</v>
      </c>
      <c r="G14" s="45">
        <v>0</v>
      </c>
      <c r="H14" s="438">
        <v>0</v>
      </c>
      <c r="I14" s="4"/>
      <c r="J14" s="107" t="e">
        <f t="shared" si="1"/>
        <v>#DIV/0!</v>
      </c>
      <c r="K14" s="108" t="e">
        <f t="shared" si="2"/>
        <v>#DIV/0!</v>
      </c>
      <c r="L14" s="109" t="e">
        <f t="shared" si="3"/>
        <v>#DIV/0!</v>
      </c>
    </row>
    <row r="15" spans="1:14" x14ac:dyDescent="0.25">
      <c r="A15" s="110" t="s">
        <v>66</v>
      </c>
      <c r="B15" s="7"/>
      <c r="C15" s="76">
        <f t="shared" ref="C15:D15" si="7">SUM(C11:C14)</f>
        <v>0</v>
      </c>
      <c r="D15" s="442">
        <f t="shared" si="7"/>
        <v>0</v>
      </c>
      <c r="E15" s="74"/>
      <c r="F15" s="76">
        <f t="shared" ref="F15:H15" si="8">SUM(F11:F14)</f>
        <v>0</v>
      </c>
      <c r="G15" s="76">
        <f t="shared" si="8"/>
        <v>0</v>
      </c>
      <c r="H15" s="442">
        <f t="shared" si="8"/>
        <v>0</v>
      </c>
      <c r="I15" s="4"/>
      <c r="J15" s="111" t="e">
        <f t="shared" si="1"/>
        <v>#DIV/0!</v>
      </c>
      <c r="K15" s="111" t="e">
        <f t="shared" si="2"/>
        <v>#DIV/0!</v>
      </c>
      <c r="L15" s="111" t="e">
        <f t="shared" si="3"/>
        <v>#DIV/0!</v>
      </c>
    </row>
    <row r="16" spans="1:14" ht="6.75" customHeight="1" x14ac:dyDescent="0.25">
      <c r="A16" s="80"/>
      <c r="B16" s="83"/>
      <c r="C16" s="84"/>
      <c r="D16" s="443"/>
      <c r="E16" s="87"/>
      <c r="F16" s="84"/>
      <c r="G16" s="84"/>
      <c r="H16" s="443"/>
      <c r="I16" s="84"/>
      <c r="J16" s="99"/>
      <c r="K16" s="99"/>
      <c r="L16" s="99"/>
    </row>
    <row r="17" spans="1:14" ht="15.75" customHeight="1" x14ac:dyDescent="0.25">
      <c r="A17" s="7" t="s">
        <v>70</v>
      </c>
      <c r="B17" s="7"/>
      <c r="C17" s="4">
        <v>0</v>
      </c>
      <c r="D17" s="444">
        <v>0</v>
      </c>
      <c r="E17" s="3"/>
      <c r="F17" s="4">
        <v>0</v>
      </c>
      <c r="G17" s="4">
        <v>0</v>
      </c>
      <c r="H17" s="444">
        <v>0</v>
      </c>
      <c r="I17" s="4"/>
      <c r="J17" s="112" t="e">
        <f>D17/C17</f>
        <v>#DIV/0!</v>
      </c>
      <c r="K17" s="112" t="e">
        <f>H17/F17</f>
        <v>#DIV/0!</v>
      </c>
      <c r="L17" s="112" t="e">
        <f>H17/G17</f>
        <v>#DIV/0!</v>
      </c>
    </row>
    <row r="18" spans="1:14" ht="18" customHeight="1" thickBot="1" x14ac:dyDescent="0.3">
      <c r="A18" s="70" t="s">
        <v>67</v>
      </c>
      <c r="B18" s="7"/>
      <c r="C18" s="5">
        <f>C15-C17</f>
        <v>0</v>
      </c>
      <c r="D18" s="445">
        <f>D15-D17</f>
        <v>0</v>
      </c>
      <c r="E18" s="3"/>
      <c r="F18" s="5">
        <f>F15-F17</f>
        <v>0</v>
      </c>
      <c r="G18" s="31">
        <f>G15-G17</f>
        <v>0</v>
      </c>
      <c r="H18" s="445">
        <f>H15-H17</f>
        <v>0</v>
      </c>
      <c r="I18" s="4"/>
      <c r="J18" s="32" t="e">
        <f>D18/C18</f>
        <v>#DIV/0!</v>
      </c>
      <c r="K18" s="33" t="e">
        <f>H18/F18</f>
        <v>#DIV/0!</v>
      </c>
      <c r="L18" s="34" t="e">
        <f>H18/G18</f>
        <v>#DIV/0!</v>
      </c>
    </row>
    <row r="19" spans="1:14" ht="3" customHeight="1" thickTop="1" x14ac:dyDescent="0.25">
      <c r="A19" s="83"/>
      <c r="B19" s="83"/>
      <c r="C19" s="86"/>
      <c r="D19" s="440"/>
      <c r="E19" s="87"/>
      <c r="F19" s="86"/>
      <c r="G19" s="86"/>
      <c r="H19" s="440"/>
      <c r="I19" s="84"/>
      <c r="J19" s="86"/>
      <c r="K19" s="86"/>
      <c r="L19" s="86"/>
    </row>
    <row r="20" spans="1:14" x14ac:dyDescent="0.25">
      <c r="A20" s="89" t="s">
        <v>16</v>
      </c>
      <c r="B20" s="89"/>
      <c r="C20" s="90"/>
      <c r="D20" s="446"/>
      <c r="E20" s="87"/>
      <c r="F20" s="90"/>
      <c r="G20" s="90"/>
      <c r="H20" s="446"/>
      <c r="I20" s="84"/>
      <c r="J20" s="466" t="s">
        <v>18</v>
      </c>
      <c r="K20" s="466"/>
      <c r="L20" s="466"/>
    </row>
    <row r="21" spans="1:14" ht="17.25" customHeight="1" x14ac:dyDescent="0.25">
      <c r="A21" s="7" t="s">
        <v>17</v>
      </c>
      <c r="B21" s="8"/>
      <c r="C21" s="35">
        <v>0</v>
      </c>
      <c r="D21" s="447">
        <f>D23-D22</f>
        <v>87923</v>
      </c>
      <c r="E21" s="22"/>
      <c r="F21" s="35">
        <v>0</v>
      </c>
      <c r="G21" s="189">
        <v>0</v>
      </c>
      <c r="H21" s="447">
        <f>H23-H22</f>
        <v>-143901</v>
      </c>
      <c r="I21" s="4"/>
      <c r="J21" s="43" t="e">
        <f>((D21-C21)/C21)</f>
        <v>#DIV/0!</v>
      </c>
      <c r="K21" s="36" t="e">
        <f>((H21-F21)/F21)</f>
        <v>#DIV/0!</v>
      </c>
      <c r="L21" s="38" t="e">
        <f>((H21-G21)/G21)</f>
        <v>#DIV/0!</v>
      </c>
      <c r="N21" s="621"/>
    </row>
    <row r="22" spans="1:14" ht="17.25" customHeight="1" x14ac:dyDescent="0.25">
      <c r="A22" s="7" t="s">
        <v>28</v>
      </c>
      <c r="B22" s="7"/>
      <c r="C22" s="10">
        <v>0</v>
      </c>
      <c r="D22" s="441">
        <v>359657</v>
      </c>
      <c r="E22" s="22"/>
      <c r="F22" s="10">
        <v>0</v>
      </c>
      <c r="G22" s="21">
        <v>0</v>
      </c>
      <c r="H22" s="441">
        <v>447580</v>
      </c>
      <c r="I22" s="4"/>
      <c r="J22" s="26" t="e">
        <f>((D22-C22)/C22)</f>
        <v>#DIV/0!</v>
      </c>
      <c r="K22" s="27" t="e">
        <f>((H22-F22)/F22)</f>
        <v>#DIV/0!</v>
      </c>
      <c r="L22" s="28" t="e">
        <f>((H22-G22)/G22)</f>
        <v>#DIV/0!</v>
      </c>
    </row>
    <row r="23" spans="1:14" ht="17.25" customHeight="1" x14ac:dyDescent="0.25">
      <c r="A23" s="29" t="s">
        <v>26</v>
      </c>
      <c r="B23" s="29"/>
      <c r="C23" s="12">
        <v>0</v>
      </c>
      <c r="D23" s="448">
        <v>447580</v>
      </c>
      <c r="E23" s="44"/>
      <c r="F23" s="12">
        <v>0</v>
      </c>
      <c r="G23" s="14">
        <v>0</v>
      </c>
      <c r="H23" s="438">
        <v>303679</v>
      </c>
      <c r="I23" s="4"/>
      <c r="J23" s="41" t="e">
        <f t="shared" ref="J23" si="9">((D23-C23)/C23)</f>
        <v>#DIV/0!</v>
      </c>
      <c r="K23" s="37" t="e">
        <f t="shared" ref="K23" si="10">((H23-F23)/F23)</f>
        <v>#DIV/0!</v>
      </c>
      <c r="L23" s="39" t="e">
        <f>((H23-G23)/G23)</f>
        <v>#DIV/0!</v>
      </c>
    </row>
    <row r="24" spans="1:14" ht="4.5" customHeight="1" x14ac:dyDescent="0.25">
      <c r="A24" s="87"/>
      <c r="B24" s="87"/>
      <c r="C24" s="87"/>
      <c r="D24" s="449"/>
      <c r="E24" s="87"/>
      <c r="F24" s="87"/>
      <c r="G24" s="87"/>
      <c r="H24" s="449"/>
      <c r="I24" s="87"/>
      <c r="J24" s="87"/>
      <c r="K24" s="87"/>
      <c r="L24" s="87"/>
    </row>
    <row r="25" spans="1:14" x14ac:dyDescent="0.25">
      <c r="A25" s="80" t="s">
        <v>27</v>
      </c>
      <c r="B25" s="87"/>
      <c r="C25" s="87"/>
      <c r="D25" s="449"/>
      <c r="E25" s="87"/>
      <c r="F25" s="87"/>
      <c r="G25" s="87"/>
      <c r="H25" s="449"/>
      <c r="I25" s="87"/>
      <c r="J25" s="466" t="s">
        <v>36</v>
      </c>
      <c r="K25" s="466"/>
      <c r="L25" s="466"/>
    </row>
    <row r="26" spans="1:14" x14ac:dyDescent="0.25">
      <c r="A26" s="48" t="s">
        <v>32</v>
      </c>
      <c r="B26" s="92"/>
      <c r="C26" s="183">
        <v>0</v>
      </c>
      <c r="D26" s="450">
        <f>D27-D28</f>
        <v>5892701</v>
      </c>
      <c r="E26" s="44"/>
      <c r="F26" s="183">
        <v>0</v>
      </c>
      <c r="G26" s="186">
        <v>0</v>
      </c>
      <c r="H26" s="447">
        <f>H27-H28</f>
        <v>4971268</v>
      </c>
      <c r="I26" s="4"/>
      <c r="J26" s="47" t="e">
        <f t="shared" ref="J26" si="11">((D26-C26)/C26)</f>
        <v>#DIV/0!</v>
      </c>
      <c r="K26" s="36" t="e">
        <f t="shared" ref="K26" si="12">((H26-F26)/F26)</f>
        <v>#DIV/0!</v>
      </c>
      <c r="L26" s="38" t="e">
        <f>((H26-G26)/G26)</f>
        <v>#DIV/0!</v>
      </c>
    </row>
    <row r="27" spans="1:14" ht="17.25" customHeight="1" x14ac:dyDescent="0.25">
      <c r="A27" s="7" t="s">
        <v>29</v>
      </c>
      <c r="B27" s="22"/>
      <c r="C27" s="184">
        <v>0</v>
      </c>
      <c r="D27" s="441">
        <v>19751491</v>
      </c>
      <c r="E27" s="22"/>
      <c r="F27" s="184">
        <v>0</v>
      </c>
      <c r="G27" s="187">
        <v>0</v>
      </c>
      <c r="H27" s="441">
        <v>22105312</v>
      </c>
      <c r="I27" s="4"/>
      <c r="J27" s="46" t="e">
        <f>((D27-C27)/C27)</f>
        <v>#DIV/0!</v>
      </c>
      <c r="K27" s="27" t="e">
        <f>((H27-F27)/F27)</f>
        <v>#DIV/0!</v>
      </c>
      <c r="L27" s="28" t="e">
        <f>((H27-G27)/G27)</f>
        <v>#DIV/0!</v>
      </c>
    </row>
    <row r="28" spans="1:14" ht="17.25" customHeight="1" x14ac:dyDescent="0.25">
      <c r="A28" s="29" t="s">
        <v>30</v>
      </c>
      <c r="B28" s="30"/>
      <c r="C28" s="185">
        <v>0</v>
      </c>
      <c r="D28" s="438">
        <v>13858790</v>
      </c>
      <c r="E28" s="22"/>
      <c r="F28" s="185">
        <v>0</v>
      </c>
      <c r="G28" s="188">
        <v>0</v>
      </c>
      <c r="H28" s="438">
        <v>17134044</v>
      </c>
      <c r="I28" s="4"/>
      <c r="J28" s="41" t="e">
        <f>((D28-C28)/C28)</f>
        <v>#DIV/0!</v>
      </c>
      <c r="K28" s="37" t="e">
        <f>((H28-F28)/F28)</f>
        <v>#DIV/0!</v>
      </c>
      <c r="L28" s="39" t="e">
        <f>((H28-G28)/G28)</f>
        <v>#DIV/0!</v>
      </c>
    </row>
    <row r="29" spans="1:14" ht="9" hidden="1" customHeight="1" x14ac:dyDescent="0.25">
      <c r="A29" s="87"/>
      <c r="B29" s="87"/>
      <c r="C29" s="87"/>
      <c r="D29" s="449"/>
      <c r="E29" s="87"/>
      <c r="F29" s="87"/>
      <c r="G29" s="87"/>
      <c r="H29" s="449"/>
      <c r="I29" s="87"/>
      <c r="J29" s="87"/>
      <c r="K29" s="87"/>
      <c r="L29" s="87"/>
    </row>
    <row r="30" spans="1:14" hidden="1" x14ac:dyDescent="0.25">
      <c r="A30" s="7" t="s">
        <v>71</v>
      </c>
      <c r="B30" s="3"/>
      <c r="C30" s="49">
        <v>0.9</v>
      </c>
      <c r="D30" s="451">
        <v>0.82</v>
      </c>
      <c r="E30" s="3"/>
      <c r="F30" s="49">
        <v>0.92</v>
      </c>
      <c r="G30" s="49">
        <v>0.95</v>
      </c>
      <c r="H30" s="451">
        <v>0.85</v>
      </c>
      <c r="I30" s="95"/>
      <c r="J30" s="79"/>
      <c r="K30" s="79"/>
      <c r="L30" s="79"/>
    </row>
    <row r="31" spans="1:14" hidden="1" x14ac:dyDescent="0.25">
      <c r="A31" s="8" t="s">
        <v>150</v>
      </c>
      <c r="B31" s="3"/>
      <c r="C31" s="51">
        <v>0.9</v>
      </c>
      <c r="D31" s="452">
        <v>0.75</v>
      </c>
      <c r="E31" s="3"/>
      <c r="F31" s="51">
        <v>0.92</v>
      </c>
      <c r="G31" s="51">
        <v>0.95</v>
      </c>
      <c r="H31" s="452">
        <v>0.78</v>
      </c>
      <c r="I31" s="95"/>
      <c r="J31" s="79"/>
      <c r="K31" s="79"/>
      <c r="L31" s="79"/>
    </row>
    <row r="32" spans="1:14" hidden="1" x14ac:dyDescent="0.25">
      <c r="A32" s="29" t="s">
        <v>33</v>
      </c>
      <c r="B32" s="93"/>
      <c r="C32" s="50" t="s">
        <v>34</v>
      </c>
      <c r="D32" s="453" t="s">
        <v>35</v>
      </c>
      <c r="E32" s="93"/>
      <c r="F32" s="50" t="s">
        <v>34</v>
      </c>
      <c r="G32" s="50" t="s">
        <v>35</v>
      </c>
      <c r="H32" s="453" t="s">
        <v>35</v>
      </c>
      <c r="I32" s="96"/>
      <c r="J32" s="42"/>
      <c r="K32" s="42"/>
      <c r="L32" s="42"/>
    </row>
    <row r="33" spans="1:14" x14ac:dyDescent="0.25">
      <c r="A33" s="56" t="s">
        <v>177</v>
      </c>
      <c r="B33" s="92"/>
      <c r="C33" s="35"/>
      <c r="D33" s="450"/>
      <c r="E33" s="44"/>
      <c r="F33" s="35"/>
      <c r="G33" s="197"/>
      <c r="H33" s="447"/>
      <c r="I33" s="4"/>
      <c r="J33" s="47" t="e">
        <f t="shared" ref="J33" si="13">((D33-C33)/C33)</f>
        <v>#DIV/0!</v>
      </c>
      <c r="K33" s="36" t="e">
        <f t="shared" ref="K33" si="14">((H33-F33)/F33)</f>
        <v>#DIV/0!</v>
      </c>
      <c r="L33" s="38" t="e">
        <f>((H33-G33)/G33)</f>
        <v>#DIV/0!</v>
      </c>
    </row>
    <row r="34" spans="1:14" ht="17.25" customHeight="1" x14ac:dyDescent="0.25">
      <c r="A34" s="7" t="s">
        <v>178</v>
      </c>
      <c r="B34" s="22"/>
      <c r="C34" s="10">
        <v>0</v>
      </c>
      <c r="D34" s="622" t="s">
        <v>379</v>
      </c>
      <c r="E34" s="22"/>
      <c r="F34" s="10">
        <v>0</v>
      </c>
      <c r="G34" s="21">
        <v>0</v>
      </c>
      <c r="H34" s="622" t="s">
        <v>379</v>
      </c>
      <c r="I34" s="4"/>
      <c r="J34" s="46" t="e">
        <f>((D34-C34)/C34)</f>
        <v>#VALUE!</v>
      </c>
      <c r="K34" s="27" t="e">
        <f>((H34-F34)/F34)</f>
        <v>#VALUE!</v>
      </c>
      <c r="L34" s="28" t="e">
        <f>((H34-G34)/G34)</f>
        <v>#VALUE!</v>
      </c>
      <c r="N34" s="588" t="s">
        <v>552</v>
      </c>
    </row>
    <row r="35" spans="1:14" ht="17.25" customHeight="1" x14ac:dyDescent="0.25">
      <c r="A35" s="7" t="s">
        <v>180</v>
      </c>
      <c r="B35" s="22"/>
      <c r="C35" s="10">
        <v>0</v>
      </c>
      <c r="D35" s="623" t="s">
        <v>379</v>
      </c>
      <c r="E35" s="22"/>
      <c r="F35" s="10">
        <v>0</v>
      </c>
      <c r="G35" s="21">
        <v>0</v>
      </c>
      <c r="H35" s="623" t="s">
        <v>379</v>
      </c>
      <c r="I35" s="4"/>
      <c r="J35" s="46"/>
      <c r="K35" s="27"/>
      <c r="L35" s="28"/>
    </row>
    <row r="36" spans="1:14" ht="17.25" customHeight="1" x14ac:dyDescent="0.25">
      <c r="A36" s="29" t="s">
        <v>179</v>
      </c>
      <c r="B36" s="30"/>
      <c r="C36" s="12">
        <v>0</v>
      </c>
      <c r="D36" s="624" t="s">
        <v>379</v>
      </c>
      <c r="E36" s="22"/>
      <c r="F36" s="12">
        <v>0</v>
      </c>
      <c r="G36" s="45">
        <v>0</v>
      </c>
      <c r="H36" s="624" t="s">
        <v>379</v>
      </c>
      <c r="I36" s="4"/>
      <c r="J36" s="41" t="e">
        <f>((D36-C36)/C36)</f>
        <v>#VALUE!</v>
      </c>
      <c r="K36" s="37" t="e">
        <f>((H36-F36)/F36)</f>
        <v>#VALUE!</v>
      </c>
      <c r="L36" s="39" t="e">
        <f>((H36-G36)/G36)</f>
        <v>#VALUE!</v>
      </c>
    </row>
    <row r="37" spans="1:14" x14ac:dyDescent="0.25">
      <c r="A37" s="74" t="s">
        <v>303</v>
      </c>
      <c r="B37" s="94"/>
      <c r="C37" s="94"/>
      <c r="D37" s="454"/>
      <c r="E37" s="94"/>
      <c r="F37" s="94"/>
      <c r="G37" s="94"/>
      <c r="H37" s="454"/>
      <c r="I37" s="94"/>
      <c r="J37" s="94"/>
      <c r="K37" s="94"/>
      <c r="L37" s="94"/>
    </row>
  </sheetData>
  <mergeCells count="6">
    <mergeCell ref="A2:G2"/>
    <mergeCell ref="J25:L25"/>
    <mergeCell ref="J3:L3"/>
    <mergeCell ref="F3:H3"/>
    <mergeCell ref="C3:D3"/>
    <mergeCell ref="J20:L20"/>
  </mergeCells>
  <conditionalFormatting sqref="J6:L6 J8:L9 J11:L17">
    <cfRule type="cellIs" dxfId="35" priority="12" operator="lessThan">
      <formula>0.95</formula>
    </cfRule>
  </conditionalFormatting>
  <conditionalFormatting sqref="J21:L23 J26:L28">
    <cfRule type="cellIs" dxfId="34" priority="5" operator="lessThan">
      <formula>-0.6</formula>
    </cfRule>
  </conditionalFormatting>
  <conditionalFormatting sqref="J33:L36">
    <cfRule type="cellIs" dxfId="33" priority="1" operator="lessThan">
      <formula>-0.6</formula>
    </cfRule>
  </conditionalFormatting>
  <pageMargins left="0.7" right="0.7" top="0.75" bottom="0.75" header="0.3" footer="0.3"/>
  <pageSetup orientation="landscape" r:id="rId1"/>
  <ignoredErrors>
    <ignoredError sqref="J18:L18 J37:L37 J22:J24 K21:L23 J26:L32 J33:L36"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M30"/>
  <sheetViews>
    <sheetView showGridLines="0" zoomScaleNormal="100" workbookViewId="0">
      <selection activeCell="J15" sqref="J15"/>
    </sheetView>
  </sheetViews>
  <sheetFormatPr defaultRowHeight="11.25" x14ac:dyDescent="0.2"/>
  <cols>
    <col min="1" max="1" width="36.42578125" style="3" customWidth="1"/>
    <col min="2" max="2" width="9.85546875" style="3" customWidth="1"/>
    <col min="3" max="3" width="9.7109375" style="3" customWidth="1"/>
    <col min="4" max="4" width="10.28515625" style="3" customWidth="1"/>
    <col min="5" max="5" width="16.85546875" style="406" customWidth="1"/>
    <col min="6" max="6" width="9.5703125" style="3" customWidth="1"/>
    <col min="7" max="7" width="17.140625" style="3" customWidth="1"/>
    <col min="8" max="8" width="8.42578125" style="3" customWidth="1"/>
    <col min="9" max="9" width="16.140625" style="3" customWidth="1"/>
    <col min="10" max="10" width="8.140625" style="3" customWidth="1"/>
    <col min="11" max="11" width="1" style="3" customWidth="1"/>
    <col min="12" max="12" width="44.7109375" style="321" customWidth="1"/>
    <col min="13" max="13" width="9.5703125" style="3" bestFit="1" customWidth="1"/>
    <col min="14" max="16384" width="9.140625" style="3"/>
  </cols>
  <sheetData>
    <row r="1" spans="1:13" x14ac:dyDescent="0.2">
      <c r="A1" s="323" t="s">
        <v>357</v>
      </c>
      <c r="B1" s="405"/>
    </row>
    <row r="2" spans="1:13" x14ac:dyDescent="0.2">
      <c r="A2" s="472" t="s">
        <v>328</v>
      </c>
      <c r="B2" s="472"/>
      <c r="C2" s="472"/>
      <c r="D2" s="472"/>
      <c r="E2" s="472"/>
      <c r="F2" s="472"/>
      <c r="G2" s="472"/>
      <c r="H2" s="472"/>
      <c r="I2" s="328"/>
      <c r="J2" s="29"/>
    </row>
    <row r="3" spans="1:13" ht="26.25" customHeight="1" x14ac:dyDescent="0.2">
      <c r="A3" s="119" t="s">
        <v>78</v>
      </c>
      <c r="B3" s="470" t="s">
        <v>158</v>
      </c>
      <c r="C3" s="468"/>
      <c r="D3" s="471"/>
      <c r="E3" s="470" t="s">
        <v>470</v>
      </c>
      <c r="F3" s="468"/>
      <c r="G3" s="468"/>
      <c r="H3" s="468"/>
      <c r="I3" s="468"/>
      <c r="J3" s="471"/>
      <c r="L3" s="401"/>
    </row>
    <row r="4" spans="1:13" ht="21" customHeight="1" x14ac:dyDescent="0.2">
      <c r="A4" s="398" t="s">
        <v>438</v>
      </c>
      <c r="B4" s="179" t="s">
        <v>308</v>
      </c>
      <c r="C4" s="178" t="s">
        <v>329</v>
      </c>
      <c r="D4" s="180" t="s">
        <v>330</v>
      </c>
      <c r="E4" s="398" t="s">
        <v>435</v>
      </c>
      <c r="F4" s="400" t="s">
        <v>308</v>
      </c>
      <c r="G4" s="404" t="s">
        <v>452</v>
      </c>
      <c r="H4" s="400" t="s">
        <v>329</v>
      </c>
      <c r="I4" s="404" t="s">
        <v>452</v>
      </c>
      <c r="J4" s="180" t="s">
        <v>330</v>
      </c>
      <c r="L4" s="322" t="s">
        <v>376</v>
      </c>
    </row>
    <row r="5" spans="1:13" ht="11.25" customHeight="1" x14ac:dyDescent="0.2">
      <c r="A5" s="302" t="s">
        <v>439</v>
      </c>
      <c r="B5" s="390">
        <v>1007153</v>
      </c>
      <c r="C5" s="391">
        <v>5973696.5300000003</v>
      </c>
      <c r="D5" s="392">
        <v>9037252.6199999992</v>
      </c>
      <c r="E5" s="399" t="s">
        <v>442</v>
      </c>
      <c r="F5" s="402">
        <f>[5]Sheet1!$I$4</f>
        <v>45240207.890000001</v>
      </c>
      <c r="G5" s="390" t="s">
        <v>442</v>
      </c>
      <c r="H5" s="402">
        <f>[6]Sheet1!$I$3</f>
        <v>11722324.76</v>
      </c>
      <c r="I5" s="390" t="str">
        <f>G5</f>
        <v>1. Buchule Engineers</v>
      </c>
      <c r="J5" s="394">
        <v>7705359.0599999996</v>
      </c>
      <c r="L5" s="480" t="s">
        <v>461</v>
      </c>
      <c r="M5" s="4"/>
    </row>
    <row r="6" spans="1:13" ht="12.75" customHeight="1" x14ac:dyDescent="0.2">
      <c r="A6" s="302" t="s">
        <v>440</v>
      </c>
      <c r="B6" s="390">
        <v>2840810.74</v>
      </c>
      <c r="C6" s="391">
        <v>3624333.81</v>
      </c>
      <c r="D6" s="392">
        <v>1940516.51</v>
      </c>
      <c r="E6" s="399" t="s">
        <v>443</v>
      </c>
      <c r="F6" s="402">
        <f>[5]Sheet1!$I$5</f>
        <v>2412325.42</v>
      </c>
      <c r="G6" s="390" t="s">
        <v>453</v>
      </c>
      <c r="H6" s="402">
        <f>[6]Sheet1!$I$4</f>
        <v>6923351.5499999998</v>
      </c>
      <c r="I6" s="390" t="str">
        <f>G6</f>
        <v>2. Siyalima Civils</v>
      </c>
      <c r="J6" s="393">
        <v>1701922.99</v>
      </c>
      <c r="L6" s="481"/>
      <c r="M6" s="4"/>
    </row>
    <row r="7" spans="1:13" x14ac:dyDescent="0.2">
      <c r="A7" s="302" t="s">
        <v>441</v>
      </c>
      <c r="B7" s="390">
        <v>77992</v>
      </c>
      <c r="C7" s="391">
        <v>77992</v>
      </c>
      <c r="D7" s="392">
        <v>77992</v>
      </c>
      <c r="E7" s="399" t="s">
        <v>444</v>
      </c>
      <c r="F7" s="402">
        <f>[5]Sheet1!$I$6</f>
        <v>2307094.83</v>
      </c>
      <c r="G7" s="390" t="s">
        <v>454</v>
      </c>
      <c r="H7" s="402">
        <f>[6]Sheet1!$I$5</f>
        <v>2280969.5099999998</v>
      </c>
      <c r="I7" s="390" t="s">
        <v>462</v>
      </c>
      <c r="J7" s="393">
        <v>627581.84</v>
      </c>
      <c r="L7" s="481"/>
      <c r="M7" s="4"/>
    </row>
    <row r="8" spans="1:13" x14ac:dyDescent="0.2">
      <c r="A8" s="300"/>
      <c r="B8" s="390"/>
      <c r="C8" s="391"/>
      <c r="D8" s="392"/>
      <c r="E8" s="399" t="s">
        <v>445</v>
      </c>
      <c r="F8" s="402">
        <f>[5]Sheet1!$I$7</f>
        <v>1443661.68</v>
      </c>
      <c r="G8" s="390" t="s">
        <v>455</v>
      </c>
      <c r="H8" s="402">
        <f>[6]Sheet1!$I$6</f>
        <v>1623350.98</v>
      </c>
      <c r="I8" s="390" t="s">
        <v>463</v>
      </c>
      <c r="J8" s="393">
        <v>331773.61</v>
      </c>
      <c r="L8" s="481"/>
      <c r="M8" s="4"/>
    </row>
    <row r="9" spans="1:13" x14ac:dyDescent="0.2">
      <c r="B9" s="10"/>
      <c r="C9" s="4"/>
      <c r="D9" s="11"/>
      <c r="E9" s="399" t="s">
        <v>446</v>
      </c>
      <c r="F9" s="402">
        <f>[5]Sheet1!$I$8</f>
        <v>1403145.76</v>
      </c>
      <c r="G9" s="390" t="s">
        <v>456</v>
      </c>
      <c r="H9" s="402">
        <f>[6]Sheet1!$I$7</f>
        <v>1182964.76</v>
      </c>
      <c r="I9" s="390" t="s">
        <v>464</v>
      </c>
      <c r="J9" s="393">
        <v>197920.9</v>
      </c>
      <c r="L9" s="481"/>
    </row>
    <row r="10" spans="1:13" ht="22.5" x14ac:dyDescent="0.2">
      <c r="B10" s="10"/>
      <c r="C10" s="4"/>
      <c r="D10" s="11"/>
      <c r="E10" s="399" t="s">
        <v>447</v>
      </c>
      <c r="F10" s="402">
        <f>[5]Sheet1!$I$9</f>
        <v>1139990.75</v>
      </c>
      <c r="G10" s="390" t="s">
        <v>457</v>
      </c>
      <c r="H10" s="402">
        <f>[6]Sheet1!$I$8</f>
        <v>832330.87</v>
      </c>
      <c r="I10" s="390" t="s">
        <v>465</v>
      </c>
      <c r="J10" s="393">
        <v>194314.87</v>
      </c>
      <c r="L10" s="481"/>
    </row>
    <row r="11" spans="1:13" ht="22.5" x14ac:dyDescent="0.2">
      <c r="B11" s="10"/>
      <c r="C11" s="4"/>
      <c r="D11" s="11"/>
      <c r="E11" s="399" t="s">
        <v>448</v>
      </c>
      <c r="F11" s="402">
        <f>[5]Sheet1!$I$10</f>
        <v>831416.05</v>
      </c>
      <c r="G11" s="390" t="s">
        <v>458</v>
      </c>
      <c r="H11" s="402">
        <f>[6]Sheet1!$I$9</f>
        <v>751743.57</v>
      </c>
      <c r="I11" s="390" t="s">
        <v>466</v>
      </c>
      <c r="J11" s="393">
        <v>130000</v>
      </c>
      <c r="L11" s="481"/>
    </row>
    <row r="12" spans="1:13" ht="22.5" x14ac:dyDescent="0.2">
      <c r="B12" s="10"/>
      <c r="C12" s="4"/>
      <c r="D12" s="11"/>
      <c r="E12" s="399" t="s">
        <v>449</v>
      </c>
      <c r="F12" s="402">
        <f>[5]Sheet1!$I$11</f>
        <v>627581.85</v>
      </c>
      <c r="G12" s="390" t="s">
        <v>459</v>
      </c>
      <c r="H12" s="402">
        <f>[6]Sheet1!$I$10</f>
        <v>573814.71</v>
      </c>
      <c r="I12" s="390" t="s">
        <v>467</v>
      </c>
      <c r="J12" s="393">
        <v>89680.13</v>
      </c>
      <c r="L12" s="481"/>
    </row>
    <row r="13" spans="1:13" ht="22.5" x14ac:dyDescent="0.2">
      <c r="B13" s="10"/>
      <c r="C13" s="4"/>
      <c r="D13" s="11"/>
      <c r="E13" s="399" t="s">
        <v>450</v>
      </c>
      <c r="F13" s="402">
        <f>[5]Sheet1!$I$12</f>
        <v>600851.6</v>
      </c>
      <c r="G13" s="390" t="s">
        <v>450</v>
      </c>
      <c r="H13" s="402">
        <f>[6]Sheet1!$I$11</f>
        <v>458240</v>
      </c>
      <c r="I13" s="390" t="s">
        <v>468</v>
      </c>
      <c r="J13" s="393">
        <v>50545.95</v>
      </c>
      <c r="L13" s="481"/>
    </row>
    <row r="14" spans="1:13" x14ac:dyDescent="0.2">
      <c r="B14" s="12"/>
      <c r="C14" s="177"/>
      <c r="D14" s="13"/>
      <c r="E14" s="415" t="s">
        <v>451</v>
      </c>
      <c r="F14" s="403">
        <f>[5]Sheet1!$I$13</f>
        <v>580640.07999999996</v>
      </c>
      <c r="G14" s="395" t="s">
        <v>460</v>
      </c>
      <c r="H14" s="416">
        <f>[6]Sheet1!$I$12</f>
        <v>397920.9</v>
      </c>
      <c r="I14" s="395" t="s">
        <v>469</v>
      </c>
      <c r="J14" s="396">
        <v>49615.55</v>
      </c>
      <c r="L14" s="481"/>
    </row>
    <row r="15" spans="1:13" ht="12" thickBot="1" x14ac:dyDescent="0.25">
      <c r="A15" s="3" t="s">
        <v>9</v>
      </c>
      <c r="B15" s="5">
        <f>SUM(B5:B14)</f>
        <v>3925955.74</v>
      </c>
      <c r="C15" s="5">
        <f>SUM(C5:C14)</f>
        <v>9676022.3399999999</v>
      </c>
      <c r="D15" s="5">
        <f t="shared" ref="D15:J15" si="0">SUM(D5:D14)</f>
        <v>11055761.129999999</v>
      </c>
      <c r="E15" s="414"/>
      <c r="F15" s="414">
        <f t="shared" si="0"/>
        <v>56586915.909999996</v>
      </c>
      <c r="G15" s="414"/>
      <c r="H15" s="414">
        <f t="shared" si="0"/>
        <v>26747011.610000003</v>
      </c>
      <c r="I15" s="397"/>
      <c r="J15" s="397">
        <f t="shared" si="0"/>
        <v>11078714.899999999</v>
      </c>
      <c r="L15" s="481"/>
    </row>
    <row r="16" spans="1:13" ht="12" thickTop="1" x14ac:dyDescent="0.2">
      <c r="L16" s="481"/>
    </row>
    <row r="17" spans="1:12" ht="12" thickBot="1" x14ac:dyDescent="0.25">
      <c r="A17" s="3" t="s">
        <v>471</v>
      </c>
      <c r="L17" s="481"/>
    </row>
    <row r="18" spans="1:12" ht="12" thickBot="1" x14ac:dyDescent="0.25">
      <c r="A18" s="3" t="s">
        <v>151</v>
      </c>
      <c r="D18" s="330"/>
      <c r="L18" s="481"/>
    </row>
    <row r="19" spans="1:12" ht="12" thickBot="1" x14ac:dyDescent="0.25">
      <c r="D19" s="330"/>
      <c r="L19" s="481"/>
    </row>
    <row r="20" spans="1:12" ht="12" thickBot="1" x14ac:dyDescent="0.25">
      <c r="D20" s="330"/>
      <c r="L20" s="481"/>
    </row>
    <row r="21" spans="1:12" ht="12" thickBot="1" x14ac:dyDescent="0.25">
      <c r="D21" s="330"/>
      <c r="L21" s="481"/>
    </row>
    <row r="22" spans="1:12" ht="12" thickBot="1" x14ac:dyDescent="0.25">
      <c r="D22" s="330"/>
      <c r="L22" s="481"/>
    </row>
    <row r="23" spans="1:12" ht="12" thickBot="1" x14ac:dyDescent="0.25">
      <c r="D23" s="330"/>
      <c r="L23" s="481"/>
    </row>
    <row r="24" spans="1:12" ht="12" thickBot="1" x14ac:dyDescent="0.25">
      <c r="D24" s="330"/>
      <c r="L24" s="481"/>
    </row>
    <row r="25" spans="1:12" x14ac:dyDescent="0.2">
      <c r="L25" s="481"/>
    </row>
    <row r="26" spans="1:12" x14ac:dyDescent="0.2">
      <c r="L26" s="481"/>
    </row>
    <row r="27" spans="1:12" x14ac:dyDescent="0.2">
      <c r="L27" s="481"/>
    </row>
    <row r="28" spans="1:12" x14ac:dyDescent="0.2">
      <c r="L28" s="481"/>
    </row>
    <row r="29" spans="1:12" x14ac:dyDescent="0.2">
      <c r="L29" s="481"/>
    </row>
    <row r="30" spans="1:12" x14ac:dyDescent="0.2">
      <c r="L30" s="482"/>
    </row>
  </sheetData>
  <mergeCells count="4">
    <mergeCell ref="A2:H2"/>
    <mergeCell ref="B3:D3"/>
    <mergeCell ref="E3:J3"/>
    <mergeCell ref="L5:L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R14"/>
  <sheetViews>
    <sheetView showGridLines="0" workbookViewId="0">
      <pane ySplit="4" topLeftCell="A5" activePane="bottomLeft" state="frozen"/>
      <selection pane="bottomLeft" activeCell="I9" sqref="I9:R9"/>
    </sheetView>
  </sheetViews>
  <sheetFormatPr defaultRowHeight="15" x14ac:dyDescent="0.25"/>
  <cols>
    <col min="1" max="1" width="12.85546875" customWidth="1"/>
    <col min="2" max="2" width="21.7109375" customWidth="1"/>
    <col min="3" max="3" width="6.85546875" style="308" bestFit="1" customWidth="1"/>
    <col min="4" max="4" width="6.42578125" style="308" customWidth="1"/>
    <col min="5" max="5" width="6.85546875" style="308" customWidth="1"/>
    <col min="6" max="6" width="6.42578125" style="308" customWidth="1"/>
    <col min="7" max="7" width="10.5703125" style="308" customWidth="1"/>
    <col min="8" max="8" width="16.7109375" style="308" customWidth="1"/>
  </cols>
  <sheetData>
    <row r="1" spans="1:18" x14ac:dyDescent="0.25">
      <c r="A1" s="283" t="s">
        <v>357</v>
      </c>
    </row>
    <row r="2" spans="1:18" x14ac:dyDescent="0.25">
      <c r="A2" s="493" t="s">
        <v>525</v>
      </c>
      <c r="B2" s="493"/>
      <c r="C2" s="493"/>
      <c r="D2" s="493"/>
      <c r="E2" s="493"/>
      <c r="F2" s="493"/>
      <c r="G2" s="493"/>
    </row>
    <row r="3" spans="1:18" ht="19.5" customHeight="1" x14ac:dyDescent="0.25">
      <c r="A3" s="499" t="s">
        <v>19</v>
      </c>
      <c r="B3" s="497" t="s">
        <v>20</v>
      </c>
      <c r="C3" s="379"/>
      <c r="D3" s="494" t="s">
        <v>437</v>
      </c>
      <c r="E3" s="494"/>
      <c r="F3" s="494"/>
      <c r="G3" s="501" t="s">
        <v>73</v>
      </c>
      <c r="H3" s="503" t="s">
        <v>74</v>
      </c>
      <c r="I3" s="483" t="s">
        <v>21</v>
      </c>
      <c r="J3" s="484"/>
      <c r="K3" s="484"/>
      <c r="L3" s="484"/>
      <c r="M3" s="484"/>
      <c r="N3" s="484"/>
      <c r="O3" s="484"/>
      <c r="P3" s="484"/>
      <c r="Q3" s="484"/>
      <c r="R3" s="484"/>
    </row>
    <row r="4" spans="1:18" s="375" customFormat="1" x14ac:dyDescent="0.25">
      <c r="A4" s="500"/>
      <c r="B4" s="498"/>
      <c r="C4" s="380" t="s">
        <v>173</v>
      </c>
      <c r="D4" s="381" t="s">
        <v>236</v>
      </c>
      <c r="E4" s="381" t="s">
        <v>237</v>
      </c>
      <c r="F4" s="380" t="s">
        <v>331</v>
      </c>
      <c r="G4" s="502"/>
      <c r="H4" s="504"/>
      <c r="I4" s="485"/>
      <c r="J4" s="486"/>
      <c r="K4" s="486"/>
      <c r="L4" s="486"/>
      <c r="M4" s="486"/>
      <c r="N4" s="486"/>
      <c r="O4" s="486"/>
      <c r="P4" s="486"/>
      <c r="Q4" s="486"/>
      <c r="R4" s="486"/>
    </row>
    <row r="5" spans="1:18" ht="39.75" customHeight="1" x14ac:dyDescent="0.25">
      <c r="A5" s="590" t="s">
        <v>22</v>
      </c>
      <c r="B5" s="382" t="s">
        <v>433</v>
      </c>
      <c r="C5" s="383" t="s">
        <v>379</v>
      </c>
      <c r="D5" s="384" t="s">
        <v>379</v>
      </c>
      <c r="E5" s="384" t="s">
        <v>379</v>
      </c>
      <c r="F5" s="388" t="s">
        <v>3</v>
      </c>
      <c r="G5" s="385">
        <v>45107</v>
      </c>
      <c r="H5" s="386" t="s">
        <v>434</v>
      </c>
      <c r="I5" s="489" t="s">
        <v>539</v>
      </c>
      <c r="J5" s="490"/>
      <c r="K5" s="490"/>
      <c r="L5" s="490"/>
      <c r="M5" s="490"/>
      <c r="N5" s="490"/>
      <c r="O5" s="490"/>
      <c r="P5" s="490"/>
      <c r="Q5" s="490"/>
      <c r="R5" s="490"/>
    </row>
    <row r="6" spans="1:18" ht="33" customHeight="1" x14ac:dyDescent="0.25">
      <c r="A6" s="491" t="s">
        <v>530</v>
      </c>
      <c r="B6" s="376" t="s">
        <v>526</v>
      </c>
      <c r="C6" s="387" t="s">
        <v>379</v>
      </c>
      <c r="D6" s="377" t="s">
        <v>379</v>
      </c>
      <c r="E6" s="608" t="s">
        <v>3</v>
      </c>
      <c r="F6" s="389" t="s">
        <v>3</v>
      </c>
      <c r="G6" s="378">
        <v>44926</v>
      </c>
      <c r="H6" s="118" t="s">
        <v>436</v>
      </c>
      <c r="I6" s="495" t="s">
        <v>540</v>
      </c>
      <c r="J6" s="496"/>
      <c r="K6" s="496"/>
      <c r="L6" s="496"/>
      <c r="M6" s="496"/>
      <c r="N6" s="496"/>
      <c r="O6" s="496"/>
      <c r="P6" s="496"/>
      <c r="Q6" s="496"/>
      <c r="R6" s="496"/>
    </row>
    <row r="7" spans="1:18" ht="32.25" customHeight="1" x14ac:dyDescent="0.25">
      <c r="A7" s="492"/>
      <c r="B7" s="592" t="s">
        <v>527</v>
      </c>
      <c r="C7" s="593" t="s">
        <v>379</v>
      </c>
      <c r="D7" s="594" t="s">
        <v>379</v>
      </c>
      <c r="E7" s="605" t="s">
        <v>3</v>
      </c>
      <c r="F7" s="595" t="s">
        <v>3</v>
      </c>
      <c r="G7" s="596">
        <v>45107</v>
      </c>
      <c r="H7" s="592" t="s">
        <v>529</v>
      </c>
      <c r="I7" s="598" t="s">
        <v>528</v>
      </c>
      <c r="J7" s="599"/>
      <c r="K7" s="599"/>
      <c r="L7" s="599"/>
      <c r="M7" s="599"/>
      <c r="N7" s="599"/>
      <c r="O7" s="599"/>
      <c r="P7" s="599"/>
      <c r="Q7" s="599"/>
      <c r="R7" s="599"/>
    </row>
    <row r="8" spans="1:18" ht="30" customHeight="1" x14ac:dyDescent="0.25">
      <c r="A8" s="603" t="s">
        <v>533</v>
      </c>
      <c r="B8" s="592" t="s">
        <v>531</v>
      </c>
      <c r="C8" s="593" t="s">
        <v>379</v>
      </c>
      <c r="D8" s="605" t="s">
        <v>3</v>
      </c>
      <c r="E8" s="607" t="s">
        <v>3</v>
      </c>
      <c r="F8" s="606" t="s">
        <v>3</v>
      </c>
      <c r="G8" s="596">
        <v>45107</v>
      </c>
      <c r="H8" s="597" t="s">
        <v>532</v>
      </c>
      <c r="I8" s="598" t="s">
        <v>537</v>
      </c>
      <c r="J8" s="599"/>
      <c r="K8" s="599"/>
      <c r="L8" s="599"/>
      <c r="M8" s="599"/>
      <c r="N8" s="599"/>
      <c r="O8" s="599"/>
      <c r="P8" s="599"/>
      <c r="Q8" s="599"/>
      <c r="R8" s="599"/>
    </row>
    <row r="9" spans="1:18" ht="30" customHeight="1" x14ac:dyDescent="0.25">
      <c r="A9" s="602"/>
      <c r="B9" s="592" t="s">
        <v>534</v>
      </c>
      <c r="C9" s="593" t="s">
        <v>379</v>
      </c>
      <c r="D9" s="594" t="s">
        <v>379</v>
      </c>
      <c r="E9" s="594" t="s">
        <v>379</v>
      </c>
      <c r="F9" s="595" t="s">
        <v>3</v>
      </c>
      <c r="G9" s="604">
        <v>44926</v>
      </c>
      <c r="H9" s="597" t="s">
        <v>532</v>
      </c>
      <c r="I9" s="598" t="s">
        <v>538</v>
      </c>
      <c r="J9" s="599"/>
      <c r="K9" s="599"/>
      <c r="L9" s="599"/>
      <c r="M9" s="599"/>
      <c r="N9" s="599"/>
      <c r="O9" s="599"/>
      <c r="P9" s="599"/>
      <c r="Q9" s="599"/>
      <c r="R9" s="599"/>
    </row>
    <row r="10" spans="1:18" ht="26.25" x14ac:dyDescent="0.25">
      <c r="A10" s="613" t="s">
        <v>535</v>
      </c>
      <c r="B10" s="592" t="s">
        <v>536</v>
      </c>
      <c r="C10" s="605" t="s">
        <v>3</v>
      </c>
      <c r="D10" s="605" t="s">
        <v>3</v>
      </c>
      <c r="E10" s="605" t="s">
        <v>3</v>
      </c>
      <c r="F10" s="594" t="s">
        <v>379</v>
      </c>
      <c r="G10" s="611" t="s">
        <v>379</v>
      </c>
      <c r="H10" s="597" t="str">
        <f>H9</f>
        <v>CFO - CHDA</v>
      </c>
      <c r="I10" s="612" t="s">
        <v>541</v>
      </c>
      <c r="J10" s="612"/>
      <c r="K10" s="612"/>
      <c r="L10" s="612"/>
      <c r="M10" s="612"/>
      <c r="N10" s="612"/>
      <c r="O10" s="612"/>
      <c r="P10" s="612"/>
      <c r="Q10" s="612"/>
      <c r="R10" s="612"/>
    </row>
    <row r="11" spans="1:18" ht="26.25" x14ac:dyDescent="0.25">
      <c r="A11" s="614" t="s">
        <v>542</v>
      </c>
      <c r="B11" s="592" t="s">
        <v>543</v>
      </c>
      <c r="C11" s="593" t="s">
        <v>379</v>
      </c>
      <c r="D11" s="594" t="s">
        <v>379</v>
      </c>
      <c r="E11" s="594" t="s">
        <v>379</v>
      </c>
      <c r="F11" s="595" t="s">
        <v>3</v>
      </c>
      <c r="G11" s="611">
        <v>45107</v>
      </c>
      <c r="H11" s="597" t="str">
        <f>H10</f>
        <v>CFO - CHDA</v>
      </c>
      <c r="I11" s="599" t="s">
        <v>544</v>
      </c>
      <c r="J11" s="599"/>
      <c r="K11" s="599"/>
      <c r="L11" s="599"/>
      <c r="M11" s="599"/>
      <c r="N11" s="599"/>
      <c r="O11" s="599"/>
      <c r="P11" s="599"/>
      <c r="Q11" s="599"/>
      <c r="R11" s="599"/>
    </row>
    <row r="12" spans="1:18" ht="26.25" x14ac:dyDescent="0.25">
      <c r="A12" s="615"/>
      <c r="B12" s="592" t="s">
        <v>545</v>
      </c>
      <c r="C12" s="593" t="s">
        <v>379</v>
      </c>
      <c r="D12" s="594" t="s">
        <v>379</v>
      </c>
      <c r="E12" s="594" t="s">
        <v>379</v>
      </c>
      <c r="F12" s="595" t="s">
        <v>3</v>
      </c>
      <c r="G12" s="611">
        <v>45107</v>
      </c>
      <c r="H12" s="597" t="str">
        <f>H10</f>
        <v>CFO - CHDA</v>
      </c>
      <c r="I12" s="599" t="s">
        <v>546</v>
      </c>
      <c r="J12" s="599"/>
      <c r="K12" s="599"/>
      <c r="L12" s="599"/>
      <c r="M12" s="599"/>
      <c r="N12" s="599"/>
      <c r="O12" s="599"/>
      <c r="P12" s="599"/>
      <c r="Q12" s="599"/>
      <c r="R12" s="599"/>
    </row>
    <row r="13" spans="1:18" ht="26.25" x14ac:dyDescent="0.25">
      <c r="A13" s="616"/>
      <c r="B13" s="592" t="s">
        <v>547</v>
      </c>
      <c r="C13" s="593" t="s">
        <v>379</v>
      </c>
      <c r="D13" s="594" t="s">
        <v>379</v>
      </c>
      <c r="E13" s="605" t="s">
        <v>3</v>
      </c>
      <c r="F13" s="595" t="s">
        <v>3</v>
      </c>
      <c r="G13" s="611">
        <v>45107</v>
      </c>
      <c r="H13" s="597" t="str">
        <f>H11</f>
        <v>CFO - CHDA</v>
      </c>
      <c r="I13" s="599" t="s">
        <v>548</v>
      </c>
      <c r="J13" s="599"/>
      <c r="K13" s="599"/>
      <c r="L13" s="599"/>
      <c r="M13" s="599"/>
      <c r="N13" s="599"/>
      <c r="O13" s="599"/>
      <c r="P13" s="599"/>
      <c r="Q13" s="599"/>
      <c r="R13" s="599"/>
    </row>
    <row r="14" spans="1:18" ht="26.25" x14ac:dyDescent="0.25">
      <c r="A14" s="617" t="s">
        <v>549</v>
      </c>
      <c r="B14" s="592" t="s">
        <v>550</v>
      </c>
      <c r="C14" s="593" t="s">
        <v>379</v>
      </c>
      <c r="D14" s="605" t="s">
        <v>3</v>
      </c>
      <c r="E14" s="607" t="s">
        <v>3</v>
      </c>
      <c r="F14" s="619" t="s">
        <v>379</v>
      </c>
      <c r="G14" s="597" t="s">
        <v>379</v>
      </c>
      <c r="H14" s="597" t="str">
        <f>H13</f>
        <v>CFO - CHDA</v>
      </c>
      <c r="I14" s="612" t="s">
        <v>551</v>
      </c>
      <c r="J14" s="612"/>
      <c r="K14" s="612"/>
      <c r="L14" s="612"/>
      <c r="M14" s="612"/>
      <c r="N14" s="612"/>
      <c r="O14" s="612"/>
      <c r="P14" s="612"/>
      <c r="Q14" s="612"/>
      <c r="R14" s="618"/>
    </row>
  </sheetData>
  <mergeCells count="20">
    <mergeCell ref="I11:R11"/>
    <mergeCell ref="I13:R13"/>
    <mergeCell ref="A11:A13"/>
    <mergeCell ref="I12:R12"/>
    <mergeCell ref="I8:R8"/>
    <mergeCell ref="I7:R7"/>
    <mergeCell ref="A6:A7"/>
    <mergeCell ref="A8:A9"/>
    <mergeCell ref="I14:R14"/>
    <mergeCell ref="A2:G2"/>
    <mergeCell ref="D3:F3"/>
    <mergeCell ref="I5:R5"/>
    <mergeCell ref="I9:R9"/>
    <mergeCell ref="I6:R6"/>
    <mergeCell ref="B3:B4"/>
    <mergeCell ref="A3:A4"/>
    <mergeCell ref="G3:G4"/>
    <mergeCell ref="I10:R10"/>
    <mergeCell ref="H3:H4"/>
    <mergeCell ref="I3:R4"/>
  </mergeCells>
  <conditionalFormatting sqref="E6:F6">
    <cfRule type="iconSet" priority="31">
      <iconSet iconSet="3Symbols2">
        <cfvo type="percent" val="0"/>
        <cfvo type="percent" val="33"/>
        <cfvo type="percent" val="67"/>
      </iconSet>
    </cfRule>
  </conditionalFormatting>
  <conditionalFormatting sqref="C6:D6">
    <cfRule type="iconSet" priority="30">
      <iconSet iconSet="3Symbols2">
        <cfvo type="percent" val="0"/>
        <cfvo type="percent" val="33"/>
        <cfvo type="percent" val="67"/>
      </iconSet>
    </cfRule>
  </conditionalFormatting>
  <conditionalFormatting sqref="E5">
    <cfRule type="iconSet" priority="29">
      <iconSet iconSet="3Symbols2">
        <cfvo type="percent" val="0"/>
        <cfvo type="percent" val="33"/>
        <cfvo type="percent" val="67"/>
      </iconSet>
    </cfRule>
  </conditionalFormatting>
  <conditionalFormatting sqref="F5">
    <cfRule type="iconSet" priority="28">
      <iconSet iconSet="3Symbols2">
        <cfvo type="percent" val="0"/>
        <cfvo type="percent" val="33"/>
        <cfvo type="percent" val="67"/>
      </iconSet>
    </cfRule>
  </conditionalFormatting>
  <conditionalFormatting sqref="C5:D5">
    <cfRule type="iconSet" priority="27">
      <iconSet iconSet="3Symbols2">
        <cfvo type="percent" val="0"/>
        <cfvo type="percent" val="33"/>
        <cfvo type="percent" val="67"/>
      </iconSet>
    </cfRule>
  </conditionalFormatting>
  <conditionalFormatting sqref="D8:F8">
    <cfRule type="iconSet" priority="26">
      <iconSet iconSet="3Symbols2">
        <cfvo type="percent" val="0"/>
        <cfvo type="percent" val="33"/>
        <cfvo type="percent" val="67"/>
      </iconSet>
    </cfRule>
  </conditionalFormatting>
  <conditionalFormatting sqref="C8">
    <cfRule type="iconSet" priority="25">
      <iconSet iconSet="3Symbols2">
        <cfvo type="percent" val="0"/>
        <cfvo type="percent" val="33"/>
        <cfvo type="percent" val="67"/>
      </iconSet>
    </cfRule>
  </conditionalFormatting>
  <conditionalFormatting sqref="E7:F7">
    <cfRule type="iconSet" priority="24">
      <iconSet iconSet="3Symbols2">
        <cfvo type="percent" val="0"/>
        <cfvo type="percent" val="33"/>
        <cfvo type="percent" val="67"/>
      </iconSet>
    </cfRule>
  </conditionalFormatting>
  <conditionalFormatting sqref="C7:D7">
    <cfRule type="iconSet" priority="23">
      <iconSet iconSet="3Symbols2">
        <cfvo type="percent" val="0"/>
        <cfvo type="percent" val="33"/>
        <cfvo type="percent" val="67"/>
      </iconSet>
    </cfRule>
  </conditionalFormatting>
  <conditionalFormatting sqref="F9">
    <cfRule type="iconSet" priority="22">
      <iconSet iconSet="3Symbols2">
        <cfvo type="percent" val="0"/>
        <cfvo type="percent" val="33"/>
        <cfvo type="percent" val="67"/>
      </iconSet>
    </cfRule>
  </conditionalFormatting>
  <conditionalFormatting sqref="E9">
    <cfRule type="iconSet" priority="20">
      <iconSet iconSet="3Symbols2">
        <cfvo type="percent" val="0"/>
        <cfvo type="percent" val="33"/>
        <cfvo type="percent" val="67"/>
      </iconSet>
    </cfRule>
  </conditionalFormatting>
  <conditionalFormatting sqref="C9:D9">
    <cfRule type="iconSet" priority="19">
      <iconSet iconSet="3Symbols2">
        <cfvo type="percent" val="0"/>
        <cfvo type="percent" val="33"/>
        <cfvo type="percent" val="67"/>
      </iconSet>
    </cfRule>
  </conditionalFormatting>
  <conditionalFormatting sqref="C10:E10">
    <cfRule type="iconSet" priority="18">
      <iconSet iconSet="3Symbols2">
        <cfvo type="percent" val="0"/>
        <cfvo type="percent" val="33"/>
        <cfvo type="percent" val="67"/>
      </iconSet>
    </cfRule>
  </conditionalFormatting>
  <conditionalFormatting sqref="F11">
    <cfRule type="iconSet" priority="16">
      <iconSet iconSet="3Symbols2">
        <cfvo type="percent" val="0"/>
        <cfvo type="percent" val="33"/>
        <cfvo type="percent" val="67"/>
      </iconSet>
    </cfRule>
  </conditionalFormatting>
  <conditionalFormatting sqref="E11">
    <cfRule type="iconSet" priority="15">
      <iconSet iconSet="3Symbols2">
        <cfvo type="percent" val="0"/>
        <cfvo type="percent" val="33"/>
        <cfvo type="percent" val="67"/>
      </iconSet>
    </cfRule>
  </conditionalFormatting>
  <conditionalFormatting sqref="C11:D11">
    <cfRule type="iconSet" priority="14">
      <iconSet iconSet="3Symbols2">
        <cfvo type="percent" val="0"/>
        <cfvo type="percent" val="33"/>
        <cfvo type="percent" val="67"/>
      </iconSet>
    </cfRule>
  </conditionalFormatting>
  <conditionalFormatting sqref="F13">
    <cfRule type="iconSet" priority="13">
      <iconSet iconSet="3Symbols2">
        <cfvo type="percent" val="0"/>
        <cfvo type="percent" val="33"/>
        <cfvo type="percent" val="67"/>
      </iconSet>
    </cfRule>
  </conditionalFormatting>
  <conditionalFormatting sqref="C13:D13">
    <cfRule type="iconSet" priority="11">
      <iconSet iconSet="3Symbols2">
        <cfvo type="percent" val="0"/>
        <cfvo type="percent" val="33"/>
        <cfvo type="percent" val="67"/>
      </iconSet>
    </cfRule>
  </conditionalFormatting>
  <conditionalFormatting sqref="F12">
    <cfRule type="iconSet" priority="10">
      <iconSet iconSet="3Symbols2">
        <cfvo type="percent" val="0"/>
        <cfvo type="percent" val="33"/>
        <cfvo type="percent" val="67"/>
      </iconSet>
    </cfRule>
  </conditionalFormatting>
  <conditionalFormatting sqref="E12">
    <cfRule type="iconSet" priority="9">
      <iconSet iconSet="3Symbols2">
        <cfvo type="percent" val="0"/>
        <cfvo type="percent" val="33"/>
        <cfvo type="percent" val="67"/>
      </iconSet>
    </cfRule>
  </conditionalFormatting>
  <conditionalFormatting sqref="C12:D12">
    <cfRule type="iconSet" priority="8">
      <iconSet iconSet="3Symbols2">
        <cfvo type="percent" val="0"/>
        <cfvo type="percent" val="33"/>
        <cfvo type="percent" val="67"/>
      </iconSet>
    </cfRule>
  </conditionalFormatting>
  <conditionalFormatting sqref="E13">
    <cfRule type="iconSet" priority="7">
      <iconSet iconSet="3Symbols2">
        <cfvo type="percent" val="0"/>
        <cfvo type="percent" val="33"/>
        <cfvo type="percent" val="67"/>
      </iconSet>
    </cfRule>
  </conditionalFormatting>
  <conditionalFormatting sqref="C14">
    <cfRule type="iconSet" priority="5">
      <iconSet iconSet="3Symbols2">
        <cfvo type="percent" val="0"/>
        <cfvo type="percent" val="33"/>
        <cfvo type="percent" val="67"/>
      </iconSet>
    </cfRule>
  </conditionalFormatting>
  <conditionalFormatting sqref="E14">
    <cfRule type="iconSet" priority="4">
      <iconSet iconSet="3Symbols2">
        <cfvo type="percent" val="0"/>
        <cfvo type="percent" val="33"/>
        <cfvo type="percent" val="67"/>
      </iconSet>
    </cfRule>
  </conditionalFormatting>
  <conditionalFormatting sqref="D14">
    <cfRule type="iconSet" priority="3">
      <iconSet iconSet="3Symbols2">
        <cfvo type="percent" val="0"/>
        <cfvo type="percent" val="33"/>
        <cfvo type="percent" val="67"/>
      </iconSet>
    </cfRule>
  </conditionalFormatting>
  <conditionalFormatting sqref="F10">
    <cfRule type="iconSet" priority="2">
      <iconSet iconSet="3Symbols2">
        <cfvo type="percent" val="0"/>
        <cfvo type="percent" val="33"/>
        <cfvo type="percent" val="67"/>
      </iconSet>
    </cfRule>
  </conditionalFormatting>
  <conditionalFormatting sqref="F14">
    <cfRule type="iconSet" priority="1">
      <iconSet iconSet="3Symbols2">
        <cfvo type="percent" val="0"/>
        <cfvo type="percent" val="33"/>
        <cfvo type="percent" val="67"/>
      </iconSet>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N37"/>
  <sheetViews>
    <sheetView showGridLines="0" workbookViewId="0">
      <selection activeCell="D28" sqref="D28"/>
    </sheetView>
  </sheetViews>
  <sheetFormatPr defaultRowHeight="11.25" x14ac:dyDescent="0.2"/>
  <cols>
    <col min="1" max="1" width="38" style="3" customWidth="1"/>
    <col min="2" max="2" width="14.140625" style="3" customWidth="1"/>
    <col min="3" max="3" width="13.140625" style="3" customWidth="1"/>
    <col min="4" max="4" width="12.5703125" style="3" customWidth="1"/>
    <col min="5" max="5" width="14.140625" style="3" customWidth="1"/>
    <col min="6" max="6" width="11.5703125" style="3" customWidth="1"/>
    <col min="7" max="16384" width="9.140625" style="3"/>
  </cols>
  <sheetData>
    <row r="1" spans="1:14" x14ac:dyDescent="0.2">
      <c r="A1" s="324" t="s">
        <v>357</v>
      </c>
    </row>
    <row r="2" spans="1:14" x14ac:dyDescent="0.2">
      <c r="A2" s="472" t="s">
        <v>332</v>
      </c>
      <c r="B2" s="472"/>
      <c r="C2" s="472"/>
      <c r="D2" s="472"/>
    </row>
    <row r="3" spans="1:14" ht="28.5" customHeight="1" x14ac:dyDescent="0.2">
      <c r="A3" s="113" t="s">
        <v>24</v>
      </c>
      <c r="B3" s="181" t="s">
        <v>173</v>
      </c>
      <c r="C3" s="181" t="s">
        <v>236</v>
      </c>
      <c r="D3" s="181" t="s">
        <v>237</v>
      </c>
      <c r="E3" s="181" t="s">
        <v>331</v>
      </c>
      <c r="F3" s="181" t="s">
        <v>426</v>
      </c>
      <c r="G3" s="519" t="s">
        <v>175</v>
      </c>
      <c r="H3" s="519"/>
      <c r="I3" s="519"/>
      <c r="J3" s="519"/>
      <c r="K3" s="519"/>
      <c r="L3" s="520"/>
    </row>
    <row r="4" spans="1:14" ht="3.75" customHeight="1" x14ac:dyDescent="0.2"/>
    <row r="5" spans="1:14" x14ac:dyDescent="0.2">
      <c r="A5" s="355" t="s">
        <v>84</v>
      </c>
      <c r="B5" s="361">
        <v>0</v>
      </c>
      <c r="C5" s="361">
        <v>0</v>
      </c>
      <c r="D5" s="361">
        <v>0</v>
      </c>
      <c r="E5" s="361">
        <v>0</v>
      </c>
      <c r="F5" s="361">
        <v>0</v>
      </c>
      <c r="G5" s="521" t="s">
        <v>173</v>
      </c>
      <c r="H5" s="522"/>
      <c r="I5" s="522"/>
      <c r="J5" s="522"/>
      <c r="K5" s="522"/>
      <c r="L5" s="523"/>
    </row>
    <row r="6" spans="1:14" ht="9.9499999999999993" customHeight="1" x14ac:dyDescent="0.2">
      <c r="A6" s="331" t="s">
        <v>37</v>
      </c>
      <c r="B6" s="362">
        <v>0</v>
      </c>
      <c r="C6" s="362">
        <v>0</v>
      </c>
      <c r="D6" s="362">
        <v>0</v>
      </c>
      <c r="E6" s="362">
        <v>0</v>
      </c>
      <c r="F6" s="362">
        <v>0</v>
      </c>
      <c r="G6" s="487" t="s">
        <v>431</v>
      </c>
      <c r="H6" s="488"/>
      <c r="I6" s="488"/>
      <c r="J6" s="488"/>
      <c r="K6" s="488"/>
      <c r="L6" s="509"/>
    </row>
    <row r="7" spans="1:14" x14ac:dyDescent="0.2">
      <c r="A7" s="331" t="s">
        <v>81</v>
      </c>
      <c r="B7" s="362">
        <v>1</v>
      </c>
      <c r="C7" s="362">
        <v>0</v>
      </c>
      <c r="D7" s="362">
        <v>0</v>
      </c>
      <c r="E7" s="362">
        <v>2</v>
      </c>
      <c r="F7" s="362">
        <v>0</v>
      </c>
      <c r="G7" s="487"/>
      <c r="H7" s="488"/>
      <c r="I7" s="488"/>
      <c r="J7" s="488"/>
      <c r="K7" s="488"/>
      <c r="L7" s="509"/>
    </row>
    <row r="8" spans="1:14" x14ac:dyDescent="0.2">
      <c r="A8" s="331" t="s">
        <v>82</v>
      </c>
      <c r="B8" s="362">
        <v>1</v>
      </c>
      <c r="C8" s="362">
        <v>0</v>
      </c>
      <c r="D8" s="362">
        <v>0</v>
      </c>
      <c r="E8" s="362">
        <v>1</v>
      </c>
      <c r="F8" s="362">
        <v>0</v>
      </c>
      <c r="G8" s="487"/>
      <c r="H8" s="488"/>
      <c r="I8" s="488"/>
      <c r="J8" s="488"/>
      <c r="K8" s="488"/>
      <c r="L8" s="509"/>
    </row>
    <row r="9" spans="1:14" ht="33.75" x14ac:dyDescent="0.2">
      <c r="A9" s="356" t="s">
        <v>80</v>
      </c>
      <c r="B9" s="368" t="s">
        <v>432</v>
      </c>
      <c r="C9" s="374" t="s">
        <v>379</v>
      </c>
      <c r="D9" s="374" t="s">
        <v>379</v>
      </c>
      <c r="E9" s="282" t="s">
        <v>427</v>
      </c>
      <c r="F9" s="374" t="s">
        <v>379</v>
      </c>
      <c r="G9" s="487"/>
      <c r="H9" s="488"/>
      <c r="I9" s="488"/>
      <c r="J9" s="488"/>
      <c r="K9" s="488"/>
      <c r="L9" s="509"/>
    </row>
    <row r="10" spans="1:14" x14ac:dyDescent="0.2">
      <c r="A10" s="357"/>
      <c r="B10" s="362"/>
      <c r="C10" s="362"/>
      <c r="D10" s="362"/>
      <c r="E10" s="362"/>
      <c r="F10" s="369"/>
      <c r="G10" s="510" t="s">
        <v>236</v>
      </c>
      <c r="H10" s="511"/>
      <c r="I10" s="511"/>
      <c r="J10" s="511"/>
      <c r="K10" s="511"/>
      <c r="L10" s="512"/>
    </row>
    <row r="11" spans="1:14" x14ac:dyDescent="0.2">
      <c r="A11" s="30"/>
      <c r="B11" s="362"/>
      <c r="C11" s="362"/>
      <c r="D11" s="362"/>
      <c r="E11" s="362"/>
      <c r="F11" s="369"/>
      <c r="G11" s="513" t="s">
        <v>379</v>
      </c>
      <c r="H11" s="514"/>
      <c r="I11" s="514"/>
      <c r="J11" s="514"/>
      <c r="K11" s="514"/>
      <c r="L11" s="515"/>
    </row>
    <row r="12" spans="1:14" x14ac:dyDescent="0.2">
      <c r="A12" s="331" t="s">
        <v>83</v>
      </c>
      <c r="B12" s="362">
        <v>1</v>
      </c>
      <c r="C12" s="362" t="s">
        <v>379</v>
      </c>
      <c r="D12" s="362" t="s">
        <v>379</v>
      </c>
      <c r="E12" s="362">
        <v>2</v>
      </c>
      <c r="F12" s="369"/>
      <c r="G12" s="513"/>
      <c r="H12" s="514"/>
      <c r="I12" s="514"/>
      <c r="J12" s="514"/>
      <c r="K12" s="514"/>
      <c r="L12" s="515"/>
    </row>
    <row r="13" spans="1:14" s="321" customFormat="1" x14ac:dyDescent="0.2">
      <c r="A13" s="366" t="s">
        <v>176</v>
      </c>
      <c r="B13" s="367">
        <v>0</v>
      </c>
      <c r="C13" s="367" t="s">
        <v>379</v>
      </c>
      <c r="D13" s="367" t="s">
        <v>379</v>
      </c>
      <c r="E13" s="367">
        <v>0</v>
      </c>
      <c r="F13" s="370"/>
      <c r="G13" s="510" t="s">
        <v>237</v>
      </c>
      <c r="H13" s="511"/>
      <c r="I13" s="511"/>
      <c r="J13" s="511"/>
      <c r="K13" s="511"/>
      <c r="L13" s="512"/>
    </row>
    <row r="14" spans="1:14" x14ac:dyDescent="0.2">
      <c r="B14" s="362"/>
      <c r="C14" s="363"/>
      <c r="D14" s="363"/>
      <c r="E14" s="363"/>
      <c r="F14" s="371"/>
      <c r="G14" s="513" t="s">
        <v>379</v>
      </c>
      <c r="H14" s="514"/>
      <c r="I14" s="514"/>
      <c r="J14" s="514"/>
      <c r="K14" s="514"/>
      <c r="L14" s="515"/>
    </row>
    <row r="15" spans="1:14" ht="11.25" customHeight="1" x14ac:dyDescent="0.2">
      <c r="A15" s="358" t="s">
        <v>174</v>
      </c>
      <c r="B15" s="505" t="s">
        <v>428</v>
      </c>
      <c r="C15" s="363"/>
      <c r="D15" s="363"/>
      <c r="E15" s="507" t="s">
        <v>429</v>
      </c>
      <c r="F15" s="371"/>
      <c r="G15" s="373"/>
      <c r="H15" s="302"/>
      <c r="I15" s="302"/>
      <c r="J15" s="302"/>
      <c r="K15" s="302"/>
      <c r="L15" s="303"/>
      <c r="M15" s="302"/>
      <c r="N15" s="302"/>
    </row>
    <row r="16" spans="1:14" x14ac:dyDescent="0.2">
      <c r="A16" s="359"/>
      <c r="B16" s="505"/>
      <c r="C16" s="363"/>
      <c r="D16" s="363"/>
      <c r="E16" s="507"/>
      <c r="F16" s="371"/>
      <c r="G16" s="369" t="s">
        <v>331</v>
      </c>
      <c r="H16" s="331"/>
      <c r="I16" s="331"/>
      <c r="J16" s="331"/>
      <c r="K16" s="331"/>
      <c r="L16" s="365"/>
      <c r="M16" s="302"/>
      <c r="N16" s="302"/>
    </row>
    <row r="17" spans="1:14" ht="11.25" customHeight="1" x14ac:dyDescent="0.2">
      <c r="A17" s="359"/>
      <c r="B17" s="505"/>
      <c r="C17" s="363"/>
      <c r="D17" s="363"/>
      <c r="E17" s="507"/>
      <c r="F17" s="371"/>
      <c r="G17" s="487" t="s">
        <v>430</v>
      </c>
      <c r="H17" s="488"/>
      <c r="I17" s="488"/>
      <c r="J17" s="488"/>
      <c r="K17" s="488"/>
      <c r="L17" s="509"/>
      <c r="M17" s="302"/>
      <c r="N17" s="302"/>
    </row>
    <row r="18" spans="1:14" x14ac:dyDescent="0.2">
      <c r="A18" s="359"/>
      <c r="B18" s="505"/>
      <c r="C18" s="363"/>
      <c r="D18" s="363"/>
      <c r="E18" s="507"/>
      <c r="F18" s="371"/>
      <c r="G18" s="487"/>
      <c r="H18" s="488"/>
      <c r="I18" s="488"/>
      <c r="J18" s="488"/>
      <c r="K18" s="488"/>
      <c r="L18" s="509"/>
    </row>
    <row r="19" spans="1:14" x14ac:dyDescent="0.2">
      <c r="A19" s="359"/>
      <c r="B19" s="505"/>
      <c r="C19" s="363"/>
      <c r="D19" s="363"/>
      <c r="E19" s="507"/>
      <c r="F19" s="371"/>
      <c r="G19" s="487"/>
      <c r="H19" s="488"/>
      <c r="I19" s="488"/>
      <c r="J19" s="488"/>
      <c r="K19" s="488"/>
      <c r="L19" s="509"/>
    </row>
    <row r="20" spans="1:14" x14ac:dyDescent="0.2">
      <c r="A20" s="359"/>
      <c r="B20" s="505"/>
      <c r="C20" s="363"/>
      <c r="D20" s="363"/>
      <c r="E20" s="507"/>
      <c r="F20" s="371"/>
      <c r="G20" s="369"/>
      <c r="H20" s="331"/>
      <c r="I20" s="331"/>
      <c r="J20" s="331"/>
      <c r="K20" s="331"/>
      <c r="L20" s="365"/>
    </row>
    <row r="21" spans="1:14" x14ac:dyDescent="0.2">
      <c r="A21" s="359"/>
      <c r="B21" s="505"/>
      <c r="C21" s="363"/>
      <c r="D21" s="363"/>
      <c r="E21" s="507"/>
      <c r="F21" s="371"/>
      <c r="G21" s="510" t="s">
        <v>426</v>
      </c>
      <c r="H21" s="511"/>
      <c r="I21" s="511"/>
      <c r="J21" s="511"/>
      <c r="K21" s="511"/>
      <c r="L21" s="512"/>
    </row>
    <row r="22" spans="1:14" x14ac:dyDescent="0.2">
      <c r="A22" s="359"/>
      <c r="B22" s="505"/>
      <c r="C22" s="363"/>
      <c r="D22" s="363"/>
      <c r="E22" s="507"/>
      <c r="F22" s="371"/>
      <c r="G22" s="513" t="s">
        <v>379</v>
      </c>
      <c r="H22" s="514"/>
      <c r="I22" s="514"/>
      <c r="J22" s="514"/>
      <c r="K22" s="514"/>
      <c r="L22" s="515"/>
    </row>
    <row r="23" spans="1:14" x14ac:dyDescent="0.2">
      <c r="A23" s="359"/>
      <c r="B23" s="505"/>
      <c r="C23" s="363"/>
      <c r="D23" s="363"/>
      <c r="E23" s="507"/>
      <c r="F23" s="371"/>
      <c r="G23" s="369"/>
      <c r="H23" s="331"/>
      <c r="I23" s="331"/>
      <c r="J23" s="331"/>
      <c r="K23" s="331"/>
      <c r="L23" s="365"/>
    </row>
    <row r="24" spans="1:14" x14ac:dyDescent="0.2">
      <c r="A24" s="359"/>
      <c r="B24" s="505"/>
      <c r="C24" s="363"/>
      <c r="D24" s="363"/>
      <c r="E24" s="507"/>
      <c r="F24" s="371"/>
      <c r="G24" s="369"/>
      <c r="H24" s="331"/>
      <c r="I24" s="331"/>
      <c r="J24" s="331"/>
      <c r="K24" s="331"/>
      <c r="L24" s="365"/>
    </row>
    <row r="25" spans="1:14" x14ac:dyDescent="0.2">
      <c r="A25" s="359"/>
      <c r="B25" s="505"/>
      <c r="C25" s="363"/>
      <c r="D25" s="363"/>
      <c r="E25" s="507"/>
      <c r="F25" s="371"/>
      <c r="G25" s="369"/>
      <c r="H25" s="331"/>
      <c r="I25" s="331"/>
      <c r="J25" s="331"/>
      <c r="K25" s="331"/>
      <c r="L25" s="365"/>
    </row>
    <row r="26" spans="1:14" x14ac:dyDescent="0.2">
      <c r="A26" s="359"/>
      <c r="B26" s="505"/>
      <c r="C26" s="363"/>
      <c r="D26" s="363"/>
      <c r="E26" s="507"/>
      <c r="F26" s="371"/>
      <c r="G26" s="487"/>
      <c r="H26" s="488"/>
      <c r="I26" s="488"/>
      <c r="J26" s="488"/>
      <c r="K26" s="488"/>
      <c r="L26" s="509"/>
    </row>
    <row r="27" spans="1:14" x14ac:dyDescent="0.2">
      <c r="A27" s="359"/>
      <c r="B27" s="505"/>
      <c r="C27" s="363"/>
      <c r="D27" s="363"/>
      <c r="E27" s="507"/>
      <c r="F27" s="371"/>
      <c r="G27" s="487"/>
      <c r="H27" s="488"/>
      <c r="I27" s="488"/>
      <c r="J27" s="488"/>
      <c r="K27" s="488"/>
      <c r="L27" s="509"/>
    </row>
    <row r="28" spans="1:14" x14ac:dyDescent="0.2">
      <c r="A28" s="359"/>
      <c r="B28" s="505"/>
      <c r="C28" s="363"/>
      <c r="D28" s="363"/>
      <c r="E28" s="507"/>
      <c r="F28" s="371"/>
      <c r="G28" s="487"/>
      <c r="H28" s="488"/>
      <c r="I28" s="488"/>
      <c r="J28" s="488"/>
      <c r="K28" s="488"/>
      <c r="L28" s="509"/>
    </row>
    <row r="29" spans="1:14" x14ac:dyDescent="0.2">
      <c r="A29" s="359"/>
      <c r="B29" s="505"/>
      <c r="C29" s="363"/>
      <c r="D29" s="363"/>
      <c r="E29" s="507"/>
      <c r="F29" s="371"/>
      <c r="G29" s="369"/>
      <c r="H29" s="331"/>
      <c r="I29" s="331"/>
      <c r="J29" s="331"/>
      <c r="K29" s="331"/>
      <c r="L29" s="365"/>
    </row>
    <row r="30" spans="1:14" x14ac:dyDescent="0.2">
      <c r="A30" s="359"/>
      <c r="B30" s="505"/>
      <c r="C30" s="363"/>
      <c r="D30" s="363"/>
      <c r="E30" s="507"/>
      <c r="F30" s="371"/>
      <c r="G30" s="369"/>
      <c r="H30" s="331"/>
      <c r="I30" s="331"/>
      <c r="J30" s="331"/>
      <c r="K30" s="331"/>
      <c r="L30" s="365"/>
    </row>
    <row r="31" spans="1:14" x14ac:dyDescent="0.2">
      <c r="A31" s="359"/>
      <c r="B31" s="505"/>
      <c r="C31" s="363"/>
      <c r="D31" s="363"/>
      <c r="E31" s="507"/>
      <c r="F31" s="371"/>
      <c r="G31" s="369"/>
      <c r="H31" s="331"/>
      <c r="I31" s="331"/>
      <c r="J31" s="331"/>
      <c r="K31" s="331"/>
      <c r="L31" s="365"/>
    </row>
    <row r="32" spans="1:14" x14ac:dyDescent="0.2">
      <c r="A32" s="359"/>
      <c r="B32" s="505"/>
      <c r="C32" s="363"/>
      <c r="D32" s="363"/>
      <c r="E32" s="507"/>
      <c r="F32" s="371"/>
      <c r="G32" s="369"/>
      <c r="H32" s="331"/>
      <c r="I32" s="331"/>
      <c r="J32" s="331"/>
      <c r="K32" s="331"/>
      <c r="L32" s="365"/>
    </row>
    <row r="33" spans="1:12" x14ac:dyDescent="0.2">
      <c r="A33" s="359"/>
      <c r="B33" s="505"/>
      <c r="C33" s="363"/>
      <c r="D33" s="363"/>
      <c r="E33" s="507"/>
      <c r="F33" s="371"/>
      <c r="G33" s="369"/>
      <c r="H33" s="331"/>
      <c r="I33" s="331"/>
      <c r="J33" s="331"/>
      <c r="K33" s="331"/>
      <c r="L33" s="365"/>
    </row>
    <row r="34" spans="1:12" x14ac:dyDescent="0.2">
      <c r="A34" s="359"/>
      <c r="B34" s="505"/>
      <c r="C34" s="363"/>
      <c r="D34" s="363"/>
      <c r="E34" s="507"/>
      <c r="F34" s="371"/>
      <c r="G34" s="369"/>
      <c r="H34" s="331"/>
      <c r="I34" s="331"/>
      <c r="J34" s="331"/>
      <c r="K34" s="331"/>
      <c r="L34" s="365"/>
    </row>
    <row r="35" spans="1:12" x14ac:dyDescent="0.2">
      <c r="A35" s="359"/>
      <c r="B35" s="505"/>
      <c r="C35" s="363"/>
      <c r="D35" s="363"/>
      <c r="E35" s="507"/>
      <c r="F35" s="371"/>
      <c r="G35" s="513"/>
      <c r="H35" s="514"/>
      <c r="I35" s="514"/>
      <c r="J35" s="514"/>
      <c r="K35" s="514"/>
      <c r="L35" s="515"/>
    </row>
    <row r="36" spans="1:12" x14ac:dyDescent="0.2">
      <c r="A36" s="357"/>
      <c r="B36" s="505"/>
      <c r="C36" s="363"/>
      <c r="D36" s="363"/>
      <c r="E36" s="507"/>
      <c r="F36" s="371"/>
      <c r="G36" s="513"/>
      <c r="H36" s="514"/>
      <c r="I36" s="514"/>
      <c r="J36" s="514"/>
      <c r="K36" s="514"/>
      <c r="L36" s="515"/>
    </row>
    <row r="37" spans="1:12" x14ac:dyDescent="0.2">
      <c r="A37" s="360"/>
      <c r="B37" s="506"/>
      <c r="C37" s="364"/>
      <c r="D37" s="364"/>
      <c r="E37" s="508"/>
      <c r="F37" s="372"/>
      <c r="G37" s="516"/>
      <c r="H37" s="517"/>
      <c r="I37" s="517"/>
      <c r="J37" s="517"/>
      <c r="K37" s="517"/>
      <c r="L37" s="518"/>
    </row>
  </sheetData>
  <mergeCells count="18">
    <mergeCell ref="G13:L13"/>
    <mergeCell ref="G14:L14"/>
    <mergeCell ref="A2:D2"/>
    <mergeCell ref="G3:L3"/>
    <mergeCell ref="G5:L5"/>
    <mergeCell ref="G10:L10"/>
    <mergeCell ref="G11:L11"/>
    <mergeCell ref="G12:L12"/>
    <mergeCell ref="G6:L9"/>
    <mergeCell ref="B15:B37"/>
    <mergeCell ref="E15:E37"/>
    <mergeCell ref="G26:L28"/>
    <mergeCell ref="G21:L21"/>
    <mergeCell ref="G22:L22"/>
    <mergeCell ref="G17:L19"/>
    <mergeCell ref="G35:L35"/>
    <mergeCell ref="G36:L36"/>
    <mergeCell ref="G37:L3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L8"/>
  <sheetViews>
    <sheetView showGridLines="0" workbookViewId="0">
      <selection activeCell="M15" sqref="M15"/>
    </sheetView>
  </sheetViews>
  <sheetFormatPr defaultRowHeight="15" x14ac:dyDescent="0.25"/>
  <cols>
    <col min="2" max="2" width="22.42578125" bestFit="1" customWidth="1"/>
    <col min="3" max="3" width="11.42578125" bestFit="1" customWidth="1"/>
    <col min="4" max="4" width="10.140625" customWidth="1"/>
    <col min="6" max="6" width="8.85546875" customWidth="1"/>
  </cols>
  <sheetData>
    <row r="1" spans="1:12" x14ac:dyDescent="0.25">
      <c r="A1" s="283" t="s">
        <v>357</v>
      </c>
    </row>
    <row r="2" spans="1:12" x14ac:dyDescent="0.25">
      <c r="B2" s="526" t="s">
        <v>333</v>
      </c>
      <c r="C2" s="526"/>
      <c r="D2" s="526"/>
      <c r="E2" s="526"/>
      <c r="F2" s="526"/>
      <c r="G2" s="526"/>
    </row>
    <row r="3" spans="1:12" ht="24" x14ac:dyDescent="0.25">
      <c r="B3" s="130" t="s">
        <v>85</v>
      </c>
      <c r="C3" s="131" t="s">
        <v>86</v>
      </c>
      <c r="D3" s="131" t="s">
        <v>334</v>
      </c>
      <c r="E3" s="131" t="s">
        <v>335</v>
      </c>
      <c r="F3" s="131" t="s">
        <v>77</v>
      </c>
      <c r="G3" s="524" t="s">
        <v>2</v>
      </c>
      <c r="H3" s="524"/>
      <c r="I3" s="524"/>
      <c r="J3" s="524"/>
      <c r="K3" s="524"/>
      <c r="L3" s="525"/>
    </row>
    <row r="4" spans="1:12" ht="12.75" customHeight="1" x14ac:dyDescent="0.25">
      <c r="B4" t="s">
        <v>79</v>
      </c>
    </row>
    <row r="5" spans="1:12" ht="26.25" customHeight="1" x14ac:dyDescent="0.25">
      <c r="B5" s="124" t="s">
        <v>76</v>
      </c>
      <c r="C5" s="125">
        <v>0</v>
      </c>
      <c r="D5" s="125">
        <v>0</v>
      </c>
      <c r="E5" s="125">
        <v>0</v>
      </c>
      <c r="F5" s="126">
        <v>0</v>
      </c>
      <c r="G5" s="582" t="s">
        <v>511</v>
      </c>
      <c r="H5" s="580"/>
      <c r="I5" s="580"/>
      <c r="J5" s="580"/>
      <c r="K5" s="580"/>
      <c r="L5" s="580"/>
    </row>
    <row r="6" spans="1:12" ht="34.5" customHeight="1" x14ac:dyDescent="0.25">
      <c r="B6" s="577" t="s">
        <v>75</v>
      </c>
      <c r="C6" s="127">
        <v>1793664</v>
      </c>
      <c r="D6" s="127">
        <v>0</v>
      </c>
      <c r="E6" s="127">
        <v>9688</v>
      </c>
      <c r="F6" s="127">
        <v>1803352</v>
      </c>
      <c r="G6" s="549" t="s">
        <v>512</v>
      </c>
      <c r="H6" s="549"/>
      <c r="I6" s="549"/>
      <c r="J6" s="549"/>
      <c r="K6" s="549"/>
      <c r="L6" s="549"/>
    </row>
    <row r="7" spans="1:12" ht="15" customHeight="1" x14ac:dyDescent="0.25">
      <c r="B7" s="129" t="s">
        <v>23</v>
      </c>
      <c r="C7" s="127">
        <v>942462</v>
      </c>
      <c r="D7" s="127">
        <v>0</v>
      </c>
      <c r="E7" s="127">
        <f>1161787</f>
        <v>1161787</v>
      </c>
      <c r="F7" s="127">
        <v>2103649</v>
      </c>
      <c r="G7" s="581" t="s">
        <v>513</v>
      </c>
      <c r="H7" s="549"/>
      <c r="I7" s="549"/>
      <c r="J7" s="549"/>
      <c r="K7" s="549"/>
      <c r="L7" s="549"/>
    </row>
    <row r="8" spans="1:12" x14ac:dyDescent="0.25">
      <c r="B8" s="77"/>
      <c r="C8" s="128"/>
      <c r="D8" s="128"/>
      <c r="E8" s="128"/>
      <c r="F8" s="128"/>
      <c r="G8" s="583"/>
      <c r="H8" s="584"/>
      <c r="I8" s="584"/>
      <c r="J8" s="584"/>
      <c r="K8" s="584"/>
      <c r="L8" s="584"/>
    </row>
  </sheetData>
  <mergeCells count="5">
    <mergeCell ref="G6:L6"/>
    <mergeCell ref="G7:L8"/>
    <mergeCell ref="G3:L3"/>
    <mergeCell ref="B2:G2"/>
    <mergeCell ref="G5:L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L8"/>
  <sheetViews>
    <sheetView showGridLines="0" workbookViewId="0">
      <selection activeCell="H12" sqref="H12"/>
    </sheetView>
  </sheetViews>
  <sheetFormatPr defaultRowHeight="15" x14ac:dyDescent="0.25"/>
  <cols>
    <col min="1" max="1" width="9.140625" style="571"/>
    <col min="2" max="2" width="22.42578125" style="571" bestFit="1" customWidth="1"/>
    <col min="3" max="3" width="11.42578125" style="571" bestFit="1" customWidth="1"/>
    <col min="4" max="4" width="10.140625" style="571" customWidth="1"/>
    <col min="5" max="5" width="9.140625" style="571"/>
    <col min="6" max="6" width="8.85546875" style="571" customWidth="1"/>
    <col min="7" max="7" width="9.140625" style="579"/>
    <col min="8" max="16384" width="9.140625" style="571"/>
  </cols>
  <sheetData>
    <row r="1" spans="1:12" x14ac:dyDescent="0.25">
      <c r="A1" s="570" t="s">
        <v>357</v>
      </c>
    </row>
    <row r="2" spans="1:12" x14ac:dyDescent="0.25">
      <c r="B2" s="572" t="s">
        <v>336</v>
      </c>
      <c r="C2" s="572"/>
      <c r="D2" s="572"/>
      <c r="E2" s="572"/>
      <c r="F2" s="572"/>
      <c r="G2" s="572"/>
    </row>
    <row r="3" spans="1:12" ht="36" x14ac:dyDescent="0.25">
      <c r="B3" s="573" t="s">
        <v>85</v>
      </c>
      <c r="C3" s="574" t="s">
        <v>337</v>
      </c>
      <c r="D3" s="574" t="s">
        <v>338</v>
      </c>
      <c r="E3" s="574" t="s">
        <v>339</v>
      </c>
      <c r="F3" s="574" t="s">
        <v>77</v>
      </c>
      <c r="G3" s="575" t="s">
        <v>2</v>
      </c>
      <c r="H3" s="575"/>
      <c r="I3" s="575"/>
      <c r="J3" s="575"/>
      <c r="K3" s="575"/>
      <c r="L3" s="576"/>
    </row>
    <row r="4" spans="1:12" ht="12.75" customHeight="1" x14ac:dyDescent="0.25">
      <c r="B4" s="571" t="s">
        <v>79</v>
      </c>
    </row>
    <row r="5" spans="1:12" ht="26.25" customHeight="1" x14ac:dyDescent="0.25">
      <c r="B5" s="124" t="s">
        <v>76</v>
      </c>
      <c r="C5" s="125">
        <v>0</v>
      </c>
      <c r="D5" s="125">
        <v>0</v>
      </c>
      <c r="E5" s="125">
        <v>0</v>
      </c>
      <c r="F5" s="126">
        <v>0</v>
      </c>
      <c r="G5" s="580" t="s">
        <v>511</v>
      </c>
      <c r="H5" s="580"/>
      <c r="I5" s="580"/>
      <c r="J5" s="580"/>
      <c r="K5" s="580"/>
      <c r="L5" s="580"/>
    </row>
    <row r="6" spans="1:12" ht="39" customHeight="1" x14ac:dyDescent="0.25">
      <c r="B6" s="577" t="s">
        <v>75</v>
      </c>
      <c r="C6" s="127">
        <v>1803352</v>
      </c>
      <c r="D6" s="127">
        <v>0</v>
      </c>
      <c r="E6" s="127">
        <v>0</v>
      </c>
      <c r="F6" s="127">
        <f>C6+E6</f>
        <v>1803352</v>
      </c>
      <c r="G6" s="581" t="s">
        <v>512</v>
      </c>
      <c r="H6" s="549"/>
      <c r="I6" s="549"/>
      <c r="J6" s="549"/>
      <c r="K6" s="549"/>
      <c r="L6" s="549"/>
    </row>
    <row r="7" spans="1:12" ht="33.75" customHeight="1" x14ac:dyDescent="0.25">
      <c r="B7" s="577" t="s">
        <v>23</v>
      </c>
      <c r="C7" s="127">
        <v>2103649</v>
      </c>
      <c r="D7" s="127">
        <v>0</v>
      </c>
      <c r="E7" s="127">
        <v>10538.65</v>
      </c>
      <c r="F7" s="127">
        <f>C7+E7</f>
        <v>2114187.65</v>
      </c>
      <c r="G7" s="581" t="s">
        <v>513</v>
      </c>
      <c r="H7" s="549"/>
      <c r="I7" s="549"/>
      <c r="J7" s="549"/>
      <c r="K7" s="549"/>
      <c r="L7" s="549"/>
    </row>
    <row r="8" spans="1:12" ht="2.25" customHeight="1" x14ac:dyDescent="0.25">
      <c r="B8" s="578"/>
      <c r="C8" s="128"/>
      <c r="D8" s="128"/>
      <c r="E8" s="128"/>
      <c r="F8" s="128"/>
      <c r="G8" s="583"/>
      <c r="H8" s="584"/>
      <c r="I8" s="584"/>
      <c r="J8" s="584"/>
      <c r="K8" s="584"/>
      <c r="L8" s="584"/>
    </row>
  </sheetData>
  <mergeCells count="5">
    <mergeCell ref="B2:G2"/>
    <mergeCell ref="G3:L3"/>
    <mergeCell ref="G5:L5"/>
    <mergeCell ref="G6:L6"/>
    <mergeCell ref="G7:L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S63"/>
  <sheetViews>
    <sheetView showGridLines="0" zoomScale="80" zoomScaleNormal="80" workbookViewId="0">
      <selection activeCell="G24" sqref="G24"/>
    </sheetView>
  </sheetViews>
  <sheetFormatPr defaultRowHeight="11.25" x14ac:dyDescent="0.2"/>
  <cols>
    <col min="1" max="1" width="9.140625" style="3"/>
    <col min="2" max="2" width="21.85546875" style="3" customWidth="1"/>
    <col min="3" max="3" width="34.140625" style="3" customWidth="1"/>
    <col min="4" max="4" width="13.5703125" style="3" customWidth="1"/>
    <col min="5" max="5" width="9.42578125" style="3" customWidth="1"/>
    <col min="6" max="6" width="10.140625" style="3" customWidth="1"/>
    <col min="7" max="7" width="26.140625" style="3" customWidth="1"/>
    <col min="8" max="8" width="26.85546875" style="3" customWidth="1"/>
    <col min="9" max="9" width="34" style="3" customWidth="1"/>
    <col min="10" max="18" width="9.140625" style="3"/>
    <col min="19" max="19" width="28.5703125" style="3" customWidth="1"/>
    <col min="20" max="16384" width="9.140625" style="3"/>
  </cols>
  <sheetData>
    <row r="1" spans="1:19" x14ac:dyDescent="0.2">
      <c r="A1" s="323" t="s">
        <v>357</v>
      </c>
    </row>
    <row r="2" spans="1:19" x14ac:dyDescent="0.2">
      <c r="A2" s="472" t="s">
        <v>340</v>
      </c>
      <c r="B2" s="472"/>
      <c r="C2" s="472"/>
      <c r="D2" s="472"/>
    </row>
    <row r="3" spans="1:19" ht="12" hidden="1" thickBot="1" x14ac:dyDescent="0.25">
      <c r="A3" s="531" t="s">
        <v>159</v>
      </c>
      <c r="B3" s="527" t="s">
        <v>160</v>
      </c>
      <c r="C3" s="533" t="s">
        <v>341</v>
      </c>
      <c r="D3" s="534"/>
      <c r="E3" s="535"/>
      <c r="F3" s="535"/>
      <c r="G3" s="527" t="s">
        <v>233</v>
      </c>
      <c r="H3" s="527" t="s">
        <v>161</v>
      </c>
      <c r="I3" s="529" t="s">
        <v>162</v>
      </c>
    </row>
    <row r="4" spans="1:19" hidden="1" x14ac:dyDescent="0.2">
      <c r="A4" s="532"/>
      <c r="B4" s="528"/>
      <c r="C4" s="342" t="s">
        <v>163</v>
      </c>
      <c r="D4" s="343" t="s">
        <v>164</v>
      </c>
      <c r="E4" s="342" t="s">
        <v>165</v>
      </c>
      <c r="F4" s="343" t="s">
        <v>166</v>
      </c>
      <c r="G4" s="528"/>
      <c r="H4" s="528"/>
      <c r="I4" s="530"/>
    </row>
    <row r="5" spans="1:19" hidden="1" x14ac:dyDescent="0.2">
      <c r="A5" s="344">
        <v>1</v>
      </c>
      <c r="B5" s="345"/>
      <c r="C5" s="345"/>
      <c r="D5" s="345"/>
      <c r="E5" s="345"/>
      <c r="F5" s="345"/>
      <c r="G5" s="345"/>
      <c r="H5" s="345"/>
      <c r="I5" s="346"/>
    </row>
    <row r="6" spans="1:19" hidden="1" x14ac:dyDescent="0.2">
      <c r="A6" s="347">
        <v>2</v>
      </c>
      <c r="B6" s="348"/>
      <c r="C6" s="348"/>
      <c r="D6" s="348"/>
      <c r="E6" s="348"/>
      <c r="F6" s="348"/>
      <c r="G6" s="348"/>
      <c r="H6" s="348"/>
      <c r="I6" s="349"/>
    </row>
    <row r="7" spans="1:19" hidden="1" x14ac:dyDescent="0.2">
      <c r="A7" s="347">
        <v>3</v>
      </c>
      <c r="B7" s="348"/>
      <c r="C7" s="348"/>
      <c r="D7" s="348"/>
      <c r="E7" s="348"/>
      <c r="F7" s="348"/>
      <c r="G7" s="348"/>
      <c r="H7" s="348"/>
      <c r="I7" s="349"/>
    </row>
    <row r="8" spans="1:19" ht="12" hidden="1" thickBot="1" x14ac:dyDescent="0.25">
      <c r="A8" s="347">
        <v>4</v>
      </c>
      <c r="B8" s="348"/>
      <c r="C8" s="348"/>
      <c r="D8" s="348"/>
      <c r="E8" s="348"/>
      <c r="F8" s="348"/>
      <c r="G8" s="348"/>
      <c r="H8" s="348"/>
      <c r="I8" s="349"/>
    </row>
    <row r="9" spans="1:19" hidden="1" x14ac:dyDescent="0.2">
      <c r="A9" s="347">
        <v>5</v>
      </c>
      <c r="B9" s="348"/>
      <c r="C9" s="348"/>
      <c r="D9" s="348"/>
      <c r="E9" s="348"/>
      <c r="F9" s="348"/>
      <c r="G9" s="348"/>
      <c r="H9" s="348"/>
      <c r="I9" s="349"/>
      <c r="O9" s="350" t="s">
        <v>167</v>
      </c>
    </row>
    <row r="10" spans="1:19" hidden="1" x14ac:dyDescent="0.2">
      <c r="A10" s="347">
        <v>6</v>
      </c>
      <c r="B10" s="348"/>
      <c r="C10" s="348"/>
      <c r="D10" s="348"/>
      <c r="E10" s="348"/>
      <c r="F10" s="348"/>
      <c r="G10" s="348"/>
      <c r="H10" s="348"/>
      <c r="I10" s="349"/>
      <c r="M10" s="3" t="s">
        <v>168</v>
      </c>
      <c r="O10" s="351" t="s">
        <v>169</v>
      </c>
    </row>
    <row r="11" spans="1:19" hidden="1" x14ac:dyDescent="0.2">
      <c r="A11" s="347">
        <v>7</v>
      </c>
      <c r="B11" s="348"/>
      <c r="C11" s="348"/>
      <c r="D11" s="348"/>
      <c r="E11" s="348"/>
      <c r="F11" s="348"/>
      <c r="G11" s="348"/>
      <c r="H11" s="348"/>
      <c r="I11" s="349"/>
      <c r="M11" s="3" t="s">
        <v>159</v>
      </c>
      <c r="O11" s="351" t="s">
        <v>170</v>
      </c>
    </row>
    <row r="12" spans="1:19" hidden="1" x14ac:dyDescent="0.2">
      <c r="A12" s="347">
        <v>8</v>
      </c>
      <c r="B12" s="348"/>
      <c r="C12" s="348"/>
      <c r="D12" s="348"/>
      <c r="E12" s="348"/>
      <c r="F12" s="348"/>
      <c r="G12" s="348"/>
      <c r="H12" s="348"/>
      <c r="I12" s="349"/>
      <c r="O12" s="351" t="s">
        <v>171</v>
      </c>
    </row>
    <row r="13" spans="1:19" hidden="1" x14ac:dyDescent="0.2">
      <c r="A13" s="347">
        <v>9</v>
      </c>
      <c r="B13" s="348"/>
      <c r="C13" s="348"/>
      <c r="D13" s="348"/>
      <c r="E13" s="348"/>
      <c r="F13" s="348"/>
      <c r="G13" s="348"/>
      <c r="H13" s="348"/>
      <c r="I13" s="349"/>
    </row>
    <row r="14" spans="1:19" hidden="1" x14ac:dyDescent="0.2">
      <c r="A14" s="352">
        <v>10</v>
      </c>
      <c r="B14" s="353"/>
      <c r="C14" s="353"/>
      <c r="D14" s="353"/>
      <c r="E14" s="353"/>
      <c r="F14" s="353"/>
      <c r="G14" s="353"/>
      <c r="H14" s="353"/>
      <c r="I14" s="354"/>
    </row>
    <row r="15" spans="1:19" hidden="1" x14ac:dyDescent="0.2"/>
    <row r="16" spans="1:19" x14ac:dyDescent="0.2">
      <c r="A16" s="55"/>
      <c r="B16" s="55"/>
      <c r="C16" s="625"/>
      <c r="D16" s="53"/>
      <c r="E16" s="53"/>
      <c r="F16" s="53"/>
      <c r="G16" s="53"/>
      <c r="H16" s="53"/>
      <c r="I16" s="53"/>
      <c r="J16" s="53"/>
      <c r="K16" s="626"/>
      <c r="L16" s="53"/>
      <c r="M16" s="53"/>
      <c r="N16" s="53"/>
      <c r="O16" s="53"/>
      <c r="P16" s="53"/>
      <c r="Q16" s="53"/>
      <c r="R16" s="53"/>
      <c r="S16" s="55"/>
    </row>
    <row r="17" spans="1:19" x14ac:dyDescent="0.2">
      <c r="A17" s="55"/>
      <c r="B17" s="55"/>
      <c r="C17" s="625"/>
      <c r="D17" s="53"/>
      <c r="E17" s="53"/>
      <c r="F17" s="53"/>
      <c r="G17" s="53"/>
      <c r="H17" s="53"/>
      <c r="I17" s="53"/>
      <c r="J17" s="53"/>
      <c r="K17" s="626"/>
      <c r="L17" s="53"/>
      <c r="M17" s="53"/>
      <c r="N17" s="53"/>
      <c r="O17" s="53"/>
      <c r="P17" s="53"/>
      <c r="Q17" s="53"/>
      <c r="R17" s="53"/>
      <c r="S17" s="55"/>
    </row>
    <row r="18" spans="1:19" x14ac:dyDescent="0.2">
      <c r="A18" s="625" t="s">
        <v>553</v>
      </c>
      <c r="B18" s="625"/>
      <c r="C18" s="625"/>
      <c r="D18" s="53"/>
      <c r="E18" s="53"/>
      <c r="F18" s="300"/>
      <c r="G18" s="300"/>
      <c r="H18" s="300"/>
      <c r="I18" s="300"/>
      <c r="J18" s="300"/>
      <c r="K18" s="591"/>
      <c r="L18" s="625"/>
      <c r="M18" s="53"/>
      <c r="N18" s="53"/>
      <c r="O18" s="53"/>
      <c r="P18" s="53"/>
      <c r="Q18" s="53"/>
      <c r="R18" s="53"/>
      <c r="S18" s="55"/>
    </row>
    <row r="19" spans="1:19" x14ac:dyDescent="0.2">
      <c r="A19" s="627"/>
      <c r="B19" s="55"/>
      <c r="C19" s="628"/>
      <c r="D19" s="53"/>
      <c r="E19" s="53"/>
      <c r="F19" s="464"/>
      <c r="G19" s="464"/>
      <c r="H19" s="464"/>
      <c r="I19" s="464"/>
      <c r="J19" s="464"/>
      <c r="K19" s="629"/>
      <c r="L19" s="609"/>
      <c r="M19" s="55"/>
      <c r="N19" s="609"/>
      <c r="O19" s="53"/>
      <c r="P19" s="53"/>
      <c r="Q19" s="53"/>
      <c r="R19" s="53"/>
      <c r="S19" s="55"/>
    </row>
    <row r="20" spans="1:19" x14ac:dyDescent="0.2">
      <c r="A20" s="630">
        <v>44926</v>
      </c>
      <c r="B20" s="630"/>
      <c r="C20" s="630"/>
      <c r="D20" s="630"/>
      <c r="E20" s="630"/>
      <c r="F20" s="630"/>
      <c r="G20" s="630"/>
      <c r="H20" s="630"/>
      <c r="I20" s="630"/>
      <c r="J20" s="630"/>
      <c r="K20" s="630"/>
      <c r="L20" s="630"/>
      <c r="M20" s="53"/>
      <c r="N20" s="53"/>
      <c r="O20" s="53"/>
      <c r="P20" s="53"/>
      <c r="Q20" s="53"/>
      <c r="R20" s="53"/>
      <c r="S20" s="55"/>
    </row>
    <row r="21" spans="1:19" x14ac:dyDescent="0.2">
      <c r="A21" s="53"/>
      <c r="B21" s="55"/>
      <c r="C21" s="625"/>
      <c r="D21" s="53"/>
      <c r="E21" s="53"/>
      <c r="F21" s="53"/>
      <c r="G21" s="53"/>
      <c r="H21" s="53"/>
      <c r="I21" s="53"/>
      <c r="J21" s="53"/>
      <c r="K21" s="626"/>
      <c r="L21" s="53"/>
      <c r="M21" s="53"/>
      <c r="N21" s="53"/>
      <c r="O21" s="53"/>
      <c r="P21" s="53"/>
      <c r="Q21" s="53"/>
      <c r="R21" s="53"/>
      <c r="S21" s="55"/>
    </row>
    <row r="22" spans="1:19" x14ac:dyDescent="0.2">
      <c r="A22" s="631" t="s">
        <v>554</v>
      </c>
      <c r="B22" s="631"/>
      <c r="C22" s="631"/>
      <c r="D22" s="631"/>
      <c r="E22" s="631"/>
      <c r="F22" s="631"/>
      <c r="G22" s="631"/>
      <c r="H22" s="631"/>
      <c r="I22" s="631"/>
      <c r="J22" s="631"/>
      <c r="K22" s="631"/>
      <c r="L22" s="631"/>
      <c r="M22" s="631"/>
      <c r="N22" s="631"/>
      <c r="O22" s="631"/>
      <c r="P22" s="631"/>
      <c r="Q22" s="631"/>
      <c r="R22" s="631"/>
      <c r="S22" s="632"/>
    </row>
    <row r="23" spans="1:19" ht="90" x14ac:dyDescent="0.2">
      <c r="A23" s="633" t="s">
        <v>555</v>
      </c>
      <c r="B23" s="633" t="s">
        <v>556</v>
      </c>
      <c r="C23" s="633" t="s">
        <v>557</v>
      </c>
      <c r="D23" s="633" t="s">
        <v>558</v>
      </c>
      <c r="E23" s="633" t="s">
        <v>559</v>
      </c>
      <c r="F23" s="633" t="s">
        <v>560</v>
      </c>
      <c r="G23" s="633" t="s">
        <v>561</v>
      </c>
      <c r="H23" s="633" t="s">
        <v>562</v>
      </c>
      <c r="I23" s="633" t="s">
        <v>563</v>
      </c>
      <c r="J23" s="633" t="s">
        <v>564</v>
      </c>
      <c r="K23" s="633" t="s">
        <v>565</v>
      </c>
      <c r="L23" s="633" t="s">
        <v>566</v>
      </c>
      <c r="M23" s="633" t="s">
        <v>567</v>
      </c>
      <c r="N23" s="634" t="s">
        <v>568</v>
      </c>
      <c r="O23" s="633" t="s">
        <v>569</v>
      </c>
      <c r="P23" s="635" t="s">
        <v>570</v>
      </c>
      <c r="Q23" s="635" t="s">
        <v>571</v>
      </c>
      <c r="R23" s="635" t="s">
        <v>572</v>
      </c>
      <c r="S23" s="635" t="s">
        <v>573</v>
      </c>
    </row>
    <row r="24" spans="1:19" ht="409.5" x14ac:dyDescent="0.2">
      <c r="A24" s="636" t="s">
        <v>574</v>
      </c>
      <c r="B24" s="636" t="s">
        <v>575</v>
      </c>
      <c r="C24" s="637" t="s">
        <v>765</v>
      </c>
      <c r="D24" s="638" t="s">
        <v>159</v>
      </c>
      <c r="E24" s="637" t="s">
        <v>576</v>
      </c>
      <c r="F24" s="638" t="s">
        <v>577</v>
      </c>
      <c r="G24" s="638" t="s">
        <v>578</v>
      </c>
      <c r="H24" s="638" t="s">
        <v>579</v>
      </c>
      <c r="I24" s="637" t="s">
        <v>766</v>
      </c>
      <c r="J24" s="638" t="s">
        <v>578</v>
      </c>
      <c r="K24" s="637" t="s">
        <v>580</v>
      </c>
      <c r="L24" s="638" t="s">
        <v>581</v>
      </c>
      <c r="M24" s="637" t="s">
        <v>582</v>
      </c>
      <c r="N24" s="638"/>
      <c r="O24" s="637" t="s">
        <v>583</v>
      </c>
      <c r="P24" s="638" t="s">
        <v>584</v>
      </c>
      <c r="Q24" s="638"/>
      <c r="R24" s="638"/>
      <c r="S24" s="639" t="s">
        <v>767</v>
      </c>
    </row>
    <row r="25" spans="1:19" ht="409.5" x14ac:dyDescent="0.2">
      <c r="A25" s="613" t="s">
        <v>585</v>
      </c>
      <c r="B25" s="613" t="s">
        <v>586</v>
      </c>
      <c r="C25" s="637" t="s">
        <v>768</v>
      </c>
      <c r="D25" s="597" t="s">
        <v>159</v>
      </c>
      <c r="E25" s="592" t="s">
        <v>587</v>
      </c>
      <c r="F25" s="597" t="s">
        <v>588</v>
      </c>
      <c r="G25" s="597" t="s">
        <v>578</v>
      </c>
      <c r="H25" s="597" t="s">
        <v>579</v>
      </c>
      <c r="I25" s="592" t="s">
        <v>769</v>
      </c>
      <c r="J25" s="597" t="s">
        <v>579</v>
      </c>
      <c r="K25" s="592" t="s">
        <v>589</v>
      </c>
      <c r="L25" s="597" t="s">
        <v>581</v>
      </c>
      <c r="M25" s="592" t="s">
        <v>590</v>
      </c>
      <c r="N25" s="597"/>
      <c r="O25" s="592" t="s">
        <v>591</v>
      </c>
      <c r="P25" s="592" t="s">
        <v>592</v>
      </c>
      <c r="Q25" s="53"/>
      <c r="R25" s="53"/>
      <c r="S25" s="640" t="s">
        <v>770</v>
      </c>
    </row>
    <row r="26" spans="1:19" ht="409.5" x14ac:dyDescent="0.2">
      <c r="A26" s="641" t="s">
        <v>593</v>
      </c>
      <c r="B26" s="613" t="s">
        <v>594</v>
      </c>
      <c r="C26" s="637" t="s">
        <v>771</v>
      </c>
      <c r="D26" s="597" t="s">
        <v>159</v>
      </c>
      <c r="E26" s="592" t="s">
        <v>595</v>
      </c>
      <c r="F26" s="597" t="s">
        <v>596</v>
      </c>
      <c r="G26" s="597" t="s">
        <v>578</v>
      </c>
      <c r="H26" s="597" t="s">
        <v>579</v>
      </c>
      <c r="I26" s="592" t="s">
        <v>772</v>
      </c>
      <c r="J26" s="597" t="s">
        <v>579</v>
      </c>
      <c r="K26" s="592" t="s">
        <v>597</v>
      </c>
      <c r="L26" s="597" t="s">
        <v>581</v>
      </c>
      <c r="M26" s="592" t="s">
        <v>598</v>
      </c>
      <c r="N26" s="597"/>
      <c r="O26" s="597" t="s">
        <v>599</v>
      </c>
      <c r="P26" s="597" t="s">
        <v>600</v>
      </c>
      <c r="Q26" s="53"/>
      <c r="R26" s="53"/>
      <c r="S26" s="642" t="s">
        <v>773</v>
      </c>
    </row>
    <row r="27" spans="1:19" ht="409.5" x14ac:dyDescent="0.2">
      <c r="A27" s="643" t="s">
        <v>601</v>
      </c>
      <c r="B27" s="644" t="s">
        <v>602</v>
      </c>
      <c r="C27" s="645" t="s">
        <v>774</v>
      </c>
      <c r="D27" s="601" t="s">
        <v>159</v>
      </c>
      <c r="E27" s="600" t="s">
        <v>603</v>
      </c>
      <c r="F27" s="601" t="s">
        <v>588</v>
      </c>
      <c r="G27" s="601" t="s">
        <v>604</v>
      </c>
      <c r="H27" s="601" t="s">
        <v>605</v>
      </c>
      <c r="I27" s="600" t="s">
        <v>775</v>
      </c>
      <c r="J27" s="601" t="s">
        <v>605</v>
      </c>
      <c r="K27" s="600" t="s">
        <v>606</v>
      </c>
      <c r="L27" s="601" t="s">
        <v>607</v>
      </c>
      <c r="M27" s="600" t="s">
        <v>608</v>
      </c>
      <c r="N27" s="601"/>
      <c r="O27" s="600" t="s">
        <v>609</v>
      </c>
      <c r="P27" s="601" t="s">
        <v>610</v>
      </c>
      <c r="Q27" s="53"/>
      <c r="R27" s="53"/>
      <c r="S27" s="646" t="s">
        <v>776</v>
      </c>
    </row>
    <row r="28" spans="1:19" ht="409.6" thickBot="1" x14ac:dyDescent="0.25">
      <c r="A28" s="643" t="s">
        <v>611</v>
      </c>
      <c r="B28" s="643" t="s">
        <v>612</v>
      </c>
      <c r="C28" s="645" t="s">
        <v>613</v>
      </c>
      <c r="D28" s="601" t="s">
        <v>159</v>
      </c>
      <c r="E28" s="600" t="s">
        <v>614</v>
      </c>
      <c r="F28" s="601" t="s">
        <v>588</v>
      </c>
      <c r="G28" s="601" t="s">
        <v>607</v>
      </c>
      <c r="H28" s="601" t="s">
        <v>615</v>
      </c>
      <c r="I28" s="600" t="s">
        <v>777</v>
      </c>
      <c r="J28" s="601" t="s">
        <v>615</v>
      </c>
      <c r="K28" s="600" t="s">
        <v>616</v>
      </c>
      <c r="L28" s="601" t="s">
        <v>610</v>
      </c>
      <c r="M28" s="600" t="s">
        <v>617</v>
      </c>
      <c r="N28" s="601"/>
      <c r="O28" s="600" t="s">
        <v>618</v>
      </c>
      <c r="P28" s="610">
        <v>44864</v>
      </c>
      <c r="Q28" s="601"/>
      <c r="R28" s="601"/>
      <c r="S28" s="646" t="s">
        <v>778</v>
      </c>
    </row>
    <row r="29" spans="1:19" ht="326.25" x14ac:dyDescent="0.2">
      <c r="A29" s="647" t="s">
        <v>619</v>
      </c>
      <c r="B29" s="648" t="s">
        <v>75</v>
      </c>
      <c r="C29" s="649" t="s">
        <v>620</v>
      </c>
      <c r="D29" s="650" t="s">
        <v>159</v>
      </c>
      <c r="E29" s="651" t="s">
        <v>621</v>
      </c>
      <c r="F29" s="650" t="s">
        <v>588</v>
      </c>
      <c r="G29" s="650" t="s">
        <v>607</v>
      </c>
      <c r="H29" s="650" t="s">
        <v>615</v>
      </c>
      <c r="I29" s="652" t="s">
        <v>779</v>
      </c>
      <c r="J29" s="650" t="s">
        <v>615</v>
      </c>
      <c r="K29" s="652" t="s">
        <v>622</v>
      </c>
      <c r="L29" s="650" t="s">
        <v>623</v>
      </c>
      <c r="M29" s="651" t="s">
        <v>624</v>
      </c>
      <c r="N29" s="650"/>
      <c r="O29" s="651" t="s">
        <v>618</v>
      </c>
      <c r="P29" s="650" t="s">
        <v>623</v>
      </c>
      <c r="Q29" s="650"/>
      <c r="R29" s="650"/>
      <c r="S29" s="653" t="s">
        <v>780</v>
      </c>
    </row>
    <row r="30" spans="1:19" ht="157.5" x14ac:dyDescent="0.2">
      <c r="A30" s="654" t="s">
        <v>625</v>
      </c>
      <c r="B30" s="655"/>
      <c r="C30" s="656"/>
      <c r="D30" s="657" t="s">
        <v>168</v>
      </c>
      <c r="E30" s="658" t="s">
        <v>626</v>
      </c>
      <c r="F30" s="659" t="s">
        <v>627</v>
      </c>
      <c r="G30" s="660" t="s">
        <v>623</v>
      </c>
      <c r="H30" s="660" t="s">
        <v>379</v>
      </c>
      <c r="I30" s="661"/>
      <c r="J30" s="660" t="s">
        <v>379</v>
      </c>
      <c r="K30" s="661"/>
      <c r="L30" s="660" t="s">
        <v>379</v>
      </c>
      <c r="M30" s="662" t="s">
        <v>628</v>
      </c>
      <c r="N30" s="663"/>
      <c r="O30" s="662" t="s">
        <v>629</v>
      </c>
      <c r="P30" s="663" t="s">
        <v>630</v>
      </c>
      <c r="Q30" s="663"/>
      <c r="R30" s="663"/>
      <c r="S30" s="664" t="s">
        <v>781</v>
      </c>
    </row>
    <row r="31" spans="1:19" ht="191.25" x14ac:dyDescent="0.2">
      <c r="A31" s="654"/>
      <c r="B31" s="655"/>
      <c r="C31" s="656"/>
      <c r="D31" s="665"/>
      <c r="E31" s="666"/>
      <c r="F31" s="661"/>
      <c r="G31" s="667"/>
      <c r="H31" s="667"/>
      <c r="I31" s="661"/>
      <c r="J31" s="667"/>
      <c r="K31" s="661"/>
      <c r="L31" s="667"/>
      <c r="M31" s="662" t="s">
        <v>631</v>
      </c>
      <c r="N31" s="663"/>
      <c r="O31" s="662" t="s">
        <v>629</v>
      </c>
      <c r="P31" s="663" t="s">
        <v>632</v>
      </c>
      <c r="Q31" s="663"/>
      <c r="R31" s="663"/>
      <c r="S31" s="668" t="s">
        <v>782</v>
      </c>
    </row>
    <row r="32" spans="1:19" ht="123.75" x14ac:dyDescent="0.2">
      <c r="A32" s="654"/>
      <c r="B32" s="655"/>
      <c r="C32" s="656"/>
      <c r="D32" s="665"/>
      <c r="E32" s="666"/>
      <c r="F32" s="661"/>
      <c r="G32" s="667"/>
      <c r="H32" s="667"/>
      <c r="I32" s="661"/>
      <c r="J32" s="667"/>
      <c r="K32" s="661"/>
      <c r="L32" s="667"/>
      <c r="M32" s="662" t="s">
        <v>633</v>
      </c>
      <c r="N32" s="663"/>
      <c r="O32" s="662" t="s">
        <v>583</v>
      </c>
      <c r="P32" s="663" t="s">
        <v>632</v>
      </c>
      <c r="Q32" s="663"/>
      <c r="R32" s="663"/>
      <c r="S32" s="664" t="s">
        <v>783</v>
      </c>
    </row>
    <row r="33" spans="1:19" ht="157.5" x14ac:dyDescent="0.2">
      <c r="A33" s="654"/>
      <c r="B33" s="655"/>
      <c r="C33" s="656"/>
      <c r="D33" s="665"/>
      <c r="E33" s="666"/>
      <c r="F33" s="661"/>
      <c r="G33" s="667"/>
      <c r="H33" s="667"/>
      <c r="I33" s="661"/>
      <c r="J33" s="667"/>
      <c r="K33" s="661"/>
      <c r="L33" s="667"/>
      <c r="M33" s="662" t="s">
        <v>634</v>
      </c>
      <c r="N33" s="663"/>
      <c r="O33" s="662" t="s">
        <v>583</v>
      </c>
      <c r="P33" s="663" t="s">
        <v>632</v>
      </c>
      <c r="Q33" s="663"/>
      <c r="R33" s="663"/>
      <c r="S33" s="668" t="s">
        <v>784</v>
      </c>
    </row>
    <row r="34" spans="1:19" ht="236.25" x14ac:dyDescent="0.2">
      <c r="A34" s="669"/>
      <c r="B34" s="670"/>
      <c r="C34" s="659"/>
      <c r="D34" s="665"/>
      <c r="E34" s="666"/>
      <c r="F34" s="661"/>
      <c r="G34" s="667"/>
      <c r="H34" s="667"/>
      <c r="I34" s="661"/>
      <c r="J34" s="667"/>
      <c r="K34" s="661"/>
      <c r="L34" s="667"/>
      <c r="M34" s="671" t="s">
        <v>635</v>
      </c>
      <c r="N34" s="672"/>
      <c r="O34" s="671" t="s">
        <v>629</v>
      </c>
      <c r="P34" s="672" t="s">
        <v>630</v>
      </c>
      <c r="Q34" s="672"/>
      <c r="R34" s="672"/>
      <c r="S34" s="673" t="s">
        <v>785</v>
      </c>
    </row>
    <row r="35" spans="1:19" ht="409.5" x14ac:dyDescent="0.2">
      <c r="A35" s="674" t="s">
        <v>636</v>
      </c>
      <c r="B35" s="674" t="s">
        <v>637</v>
      </c>
      <c r="C35" s="675" t="s">
        <v>638</v>
      </c>
      <c r="D35" s="663" t="s">
        <v>159</v>
      </c>
      <c r="E35" s="662" t="s">
        <v>639</v>
      </c>
      <c r="F35" s="663" t="s">
        <v>596</v>
      </c>
      <c r="G35" s="663" t="s">
        <v>607</v>
      </c>
      <c r="H35" s="663" t="s">
        <v>615</v>
      </c>
      <c r="I35" s="662" t="s">
        <v>786</v>
      </c>
      <c r="J35" s="663" t="s">
        <v>640</v>
      </c>
      <c r="K35" s="662" t="s">
        <v>641</v>
      </c>
      <c r="L35" s="663" t="s">
        <v>642</v>
      </c>
      <c r="M35" s="662" t="s">
        <v>643</v>
      </c>
      <c r="N35" s="663"/>
      <c r="O35" s="663" t="s">
        <v>644</v>
      </c>
      <c r="P35" s="663" t="s">
        <v>584</v>
      </c>
      <c r="Q35" s="663"/>
      <c r="R35" s="663"/>
      <c r="S35" s="676" t="s">
        <v>787</v>
      </c>
    </row>
    <row r="36" spans="1:19" ht="409.5" x14ac:dyDescent="0.2">
      <c r="A36" s="674" t="s">
        <v>645</v>
      </c>
      <c r="B36" s="677" t="s">
        <v>646</v>
      </c>
      <c r="C36" s="675" t="s">
        <v>647</v>
      </c>
      <c r="D36" s="663" t="s">
        <v>159</v>
      </c>
      <c r="E36" s="662" t="s">
        <v>648</v>
      </c>
      <c r="F36" s="663" t="s">
        <v>596</v>
      </c>
      <c r="G36" s="663" t="str">
        <f>G35</f>
        <v>20/10/2022</v>
      </c>
      <c r="H36" s="663" t="str">
        <f>H35</f>
        <v>26/10/2022</v>
      </c>
      <c r="I36" s="662" t="s">
        <v>788</v>
      </c>
      <c r="J36" s="663" t="s">
        <v>615</v>
      </c>
      <c r="K36" s="662" t="s">
        <v>649</v>
      </c>
      <c r="L36" s="663" t="s">
        <v>642</v>
      </c>
      <c r="M36" s="662" t="s">
        <v>650</v>
      </c>
      <c r="N36" s="663"/>
      <c r="O36" s="662" t="s">
        <v>618</v>
      </c>
      <c r="P36" s="663" t="s">
        <v>584</v>
      </c>
      <c r="Q36" s="663"/>
      <c r="R36" s="663"/>
      <c r="S36" s="678" t="s">
        <v>789</v>
      </c>
    </row>
    <row r="37" spans="1:19" ht="409.5" x14ac:dyDescent="0.2">
      <c r="A37" s="679" t="s">
        <v>651</v>
      </c>
      <c r="B37" s="674" t="s">
        <v>637</v>
      </c>
      <c r="C37" s="675" t="s">
        <v>652</v>
      </c>
      <c r="D37" s="680" t="s">
        <v>168</v>
      </c>
      <c r="E37" s="681" t="s">
        <v>653</v>
      </c>
      <c r="F37" s="663" t="s">
        <v>654</v>
      </c>
      <c r="G37" s="663" t="s">
        <v>655</v>
      </c>
      <c r="H37" s="663" t="s">
        <v>640</v>
      </c>
      <c r="I37" s="662" t="s">
        <v>790</v>
      </c>
      <c r="J37" s="663" t="s">
        <v>640</v>
      </c>
      <c r="K37" s="662" t="s">
        <v>656</v>
      </c>
      <c r="L37" s="663" t="s">
        <v>642</v>
      </c>
      <c r="M37" s="662" t="s">
        <v>657</v>
      </c>
      <c r="N37" s="663"/>
      <c r="O37" s="662" t="s">
        <v>618</v>
      </c>
      <c r="P37" s="663" t="s">
        <v>584</v>
      </c>
      <c r="Q37" s="663"/>
      <c r="R37" s="663"/>
      <c r="S37" s="678" t="s">
        <v>791</v>
      </c>
    </row>
    <row r="38" spans="1:19" ht="409.5" x14ac:dyDescent="0.2">
      <c r="A38" s="674" t="s">
        <v>658</v>
      </c>
      <c r="B38" s="674" t="s">
        <v>637</v>
      </c>
      <c r="C38" s="675" t="s">
        <v>659</v>
      </c>
      <c r="D38" s="663" t="s">
        <v>159</v>
      </c>
      <c r="E38" s="662" t="s">
        <v>660</v>
      </c>
      <c r="F38" s="663" t="s">
        <v>654</v>
      </c>
      <c r="G38" s="663" t="s">
        <v>655</v>
      </c>
      <c r="H38" s="663" t="s">
        <v>640</v>
      </c>
      <c r="I38" s="662" t="s">
        <v>661</v>
      </c>
      <c r="J38" s="663" t="s">
        <v>655</v>
      </c>
      <c r="K38" s="662" t="str">
        <f>K37</f>
        <v xml:space="preserve">Management response noted the final full set of Adjusted AFS will be assessed to confirm whether or not the adjustment have been processed appropriately </v>
      </c>
      <c r="L38" s="663" t="s">
        <v>640</v>
      </c>
      <c r="M38" s="662" t="s">
        <v>662</v>
      </c>
      <c r="N38" s="663"/>
      <c r="O38" s="662" t="s">
        <v>618</v>
      </c>
      <c r="P38" s="663" t="s">
        <v>584</v>
      </c>
      <c r="Q38" s="663"/>
      <c r="R38" s="663"/>
      <c r="S38" s="678" t="s">
        <v>792</v>
      </c>
    </row>
    <row r="39" spans="1:19" ht="409.5" x14ac:dyDescent="0.2">
      <c r="A39" s="674" t="s">
        <v>663</v>
      </c>
      <c r="B39" s="677" t="s">
        <v>664</v>
      </c>
      <c r="C39" s="675" t="s">
        <v>665</v>
      </c>
      <c r="D39" s="663" t="s">
        <v>159</v>
      </c>
      <c r="E39" s="662" t="s">
        <v>666</v>
      </c>
      <c r="F39" s="663" t="s">
        <v>577</v>
      </c>
      <c r="G39" s="663" t="s">
        <v>655</v>
      </c>
      <c r="H39" s="663" t="s">
        <v>640</v>
      </c>
      <c r="I39" s="662" t="s">
        <v>667</v>
      </c>
      <c r="J39" s="663" t="s">
        <v>655</v>
      </c>
      <c r="K39" s="662" t="s">
        <v>668</v>
      </c>
      <c r="L39" s="663" t="s">
        <v>640</v>
      </c>
      <c r="M39" s="662" t="str">
        <f>M38</f>
        <v xml:space="preserve">Correcting journal to de-recognise Vat portion on retention amount raised under Other Income and update VAT control with output Vat on income </v>
      </c>
      <c r="N39" s="663"/>
      <c r="O39" s="662" t="s">
        <v>669</v>
      </c>
      <c r="P39" s="663" t="s">
        <v>584</v>
      </c>
      <c r="Q39" s="663"/>
      <c r="R39" s="663"/>
      <c r="S39" s="678" t="s">
        <v>793</v>
      </c>
    </row>
    <row r="40" spans="1:19" ht="409.5" x14ac:dyDescent="0.2">
      <c r="A40" s="682" t="s">
        <v>670</v>
      </c>
      <c r="B40" s="613" t="s">
        <v>671</v>
      </c>
      <c r="C40" s="637" t="s">
        <v>672</v>
      </c>
      <c r="D40" s="683" t="s">
        <v>159</v>
      </c>
      <c r="E40" s="684" t="s">
        <v>673</v>
      </c>
      <c r="F40" s="597" t="s">
        <v>654</v>
      </c>
      <c r="G40" s="597" t="s">
        <v>623</v>
      </c>
      <c r="H40" s="597" t="s">
        <v>379</v>
      </c>
      <c r="I40" s="592" t="s">
        <v>674</v>
      </c>
      <c r="J40" s="597" t="s">
        <v>640</v>
      </c>
      <c r="K40" s="592" t="s">
        <v>675</v>
      </c>
      <c r="L40" s="597" t="s">
        <v>623</v>
      </c>
      <c r="M40" s="592" t="s">
        <v>676</v>
      </c>
      <c r="N40" s="597"/>
      <c r="O40" s="592" t="s">
        <v>677</v>
      </c>
      <c r="P40" s="611">
        <v>45107</v>
      </c>
      <c r="Q40" s="597"/>
      <c r="R40" s="597"/>
      <c r="S40" s="642" t="s">
        <v>794</v>
      </c>
    </row>
    <row r="41" spans="1:19" ht="409.5" x14ac:dyDescent="0.2">
      <c r="A41" s="682" t="s">
        <v>678</v>
      </c>
      <c r="B41" s="685" t="s">
        <v>679</v>
      </c>
      <c r="C41" s="637" t="s">
        <v>680</v>
      </c>
      <c r="D41" s="683" t="s">
        <v>159</v>
      </c>
      <c r="E41" s="684" t="s">
        <v>681</v>
      </c>
      <c r="F41" s="597" t="s">
        <v>682</v>
      </c>
      <c r="G41" s="597" t="s">
        <v>655</v>
      </c>
      <c r="H41" s="597" t="s">
        <v>640</v>
      </c>
      <c r="I41" s="592" t="s">
        <v>683</v>
      </c>
      <c r="J41" s="597" t="s">
        <v>640</v>
      </c>
      <c r="K41" s="592" t="s">
        <v>684</v>
      </c>
      <c r="L41" s="597" t="s">
        <v>623</v>
      </c>
      <c r="M41" s="592" t="s">
        <v>685</v>
      </c>
      <c r="N41" s="597"/>
      <c r="O41" s="592" t="s">
        <v>618</v>
      </c>
      <c r="P41" s="611">
        <v>45107</v>
      </c>
      <c r="Q41" s="597"/>
      <c r="R41" s="597"/>
      <c r="S41" s="642" t="s">
        <v>795</v>
      </c>
    </row>
    <row r="42" spans="1:19" ht="409.5" x14ac:dyDescent="0.2">
      <c r="A42" s="641" t="s">
        <v>686</v>
      </c>
      <c r="B42" s="641" t="s">
        <v>687</v>
      </c>
      <c r="C42" s="592" t="s">
        <v>688</v>
      </c>
      <c r="D42" s="597" t="s">
        <v>168</v>
      </c>
      <c r="E42" s="592" t="s">
        <v>689</v>
      </c>
      <c r="F42" s="597" t="s">
        <v>588</v>
      </c>
      <c r="G42" s="597" t="s">
        <v>690</v>
      </c>
      <c r="H42" s="597" t="s">
        <v>642</v>
      </c>
      <c r="I42" s="592" t="s">
        <v>796</v>
      </c>
      <c r="J42" s="597" t="s">
        <v>642</v>
      </c>
      <c r="K42" s="592" t="str">
        <f>K41</f>
        <v xml:space="preserve">Management comments noted the adjustment will be followed through the final set of Adjusted AFS </v>
      </c>
      <c r="L42" s="597" t="s">
        <v>623</v>
      </c>
      <c r="M42" s="592" t="s">
        <v>691</v>
      </c>
      <c r="N42" s="597"/>
      <c r="O42" s="592" t="s">
        <v>692</v>
      </c>
      <c r="P42" s="597" t="s">
        <v>584</v>
      </c>
      <c r="Q42" s="597"/>
      <c r="R42" s="597"/>
      <c r="S42" s="640" t="s">
        <v>797</v>
      </c>
    </row>
    <row r="43" spans="1:19" ht="409.5" x14ac:dyDescent="0.2">
      <c r="A43" s="641" t="s">
        <v>693</v>
      </c>
      <c r="B43" s="613" t="s">
        <v>694</v>
      </c>
      <c r="C43" s="637" t="s">
        <v>695</v>
      </c>
      <c r="D43" s="597" t="s">
        <v>159</v>
      </c>
      <c r="E43" s="592" t="s">
        <v>696</v>
      </c>
      <c r="F43" s="597" t="s">
        <v>654</v>
      </c>
      <c r="G43" s="597" t="s">
        <v>690</v>
      </c>
      <c r="H43" s="597" t="s">
        <v>697</v>
      </c>
      <c r="I43" s="592" t="s">
        <v>698</v>
      </c>
      <c r="J43" s="597" t="s">
        <v>690</v>
      </c>
      <c r="K43" s="592" t="s">
        <v>699</v>
      </c>
      <c r="L43" s="597" t="s">
        <v>642</v>
      </c>
      <c r="M43" s="592" t="s">
        <v>700</v>
      </c>
      <c r="N43" s="597"/>
      <c r="O43" s="592" t="s">
        <v>618</v>
      </c>
      <c r="P43" s="597" t="s">
        <v>584</v>
      </c>
      <c r="Q43" s="597"/>
      <c r="R43" s="597"/>
      <c r="S43" s="640" t="s">
        <v>798</v>
      </c>
    </row>
    <row r="44" spans="1:19" ht="409.5" x14ac:dyDescent="0.2">
      <c r="A44" s="641" t="s">
        <v>701</v>
      </c>
      <c r="B44" s="613" t="s">
        <v>702</v>
      </c>
      <c r="C44" s="637" t="s">
        <v>703</v>
      </c>
      <c r="D44" s="597" t="s">
        <v>159</v>
      </c>
      <c r="E44" s="592" t="s">
        <v>704</v>
      </c>
      <c r="F44" s="597" t="s">
        <v>654</v>
      </c>
      <c r="G44" s="597" t="s">
        <v>690</v>
      </c>
      <c r="H44" s="597" t="s">
        <v>697</v>
      </c>
      <c r="I44" s="592" t="s">
        <v>705</v>
      </c>
      <c r="J44" s="597" t="s">
        <v>697</v>
      </c>
      <c r="K44" s="592" t="s">
        <v>706</v>
      </c>
      <c r="L44" s="597" t="s">
        <v>642</v>
      </c>
      <c r="M44" s="592" t="s">
        <v>707</v>
      </c>
      <c r="N44" s="597"/>
      <c r="O44" s="592" t="s">
        <v>618</v>
      </c>
      <c r="P44" s="597" t="s">
        <v>584</v>
      </c>
      <c r="Q44" s="597"/>
      <c r="R44" s="597"/>
      <c r="S44" s="640" t="s">
        <v>799</v>
      </c>
    </row>
    <row r="45" spans="1:19" ht="409.5" x14ac:dyDescent="0.2">
      <c r="A45" s="641" t="s">
        <v>708</v>
      </c>
      <c r="B45" s="613" t="s">
        <v>709</v>
      </c>
      <c r="C45" s="637" t="s">
        <v>710</v>
      </c>
      <c r="D45" s="597" t="s">
        <v>159</v>
      </c>
      <c r="E45" s="592" t="s">
        <v>711</v>
      </c>
      <c r="F45" s="597" t="s">
        <v>712</v>
      </c>
      <c r="G45" s="597" t="s">
        <v>690</v>
      </c>
      <c r="H45" s="597" t="s">
        <v>697</v>
      </c>
      <c r="I45" s="592" t="s">
        <v>713</v>
      </c>
      <c r="J45" s="597" t="s">
        <v>714</v>
      </c>
      <c r="K45" s="592" t="s">
        <v>715</v>
      </c>
      <c r="L45" s="597" t="s">
        <v>642</v>
      </c>
      <c r="M45" s="592" t="s">
        <v>716</v>
      </c>
      <c r="N45" s="597"/>
      <c r="O45" s="597" t="s">
        <v>644</v>
      </c>
      <c r="P45" s="597" t="s">
        <v>642</v>
      </c>
      <c r="Q45" s="597"/>
      <c r="R45" s="597"/>
      <c r="S45" s="640" t="s">
        <v>800</v>
      </c>
    </row>
    <row r="46" spans="1:19" ht="382.5" x14ac:dyDescent="0.2">
      <c r="A46" s="641" t="s">
        <v>717</v>
      </c>
      <c r="B46" s="613" t="s">
        <v>718</v>
      </c>
      <c r="C46" s="637" t="s">
        <v>719</v>
      </c>
      <c r="D46" s="597" t="s">
        <v>159</v>
      </c>
      <c r="E46" s="592" t="s">
        <v>720</v>
      </c>
      <c r="F46" s="597" t="s">
        <v>654</v>
      </c>
      <c r="G46" s="597" t="s">
        <v>690</v>
      </c>
      <c r="H46" s="597" t="s">
        <v>697</v>
      </c>
      <c r="I46" s="592" t="s">
        <v>721</v>
      </c>
      <c r="J46" s="597" t="s">
        <v>714</v>
      </c>
      <c r="K46" s="592" t="str">
        <f>K44</f>
        <v xml:space="preserve">Management response noted and the amendments will be followed through against the final full set of Adjusted AFS to confirm whether or not the adjustment have been processed appropriately </v>
      </c>
      <c r="L46" s="597" t="s">
        <v>642</v>
      </c>
      <c r="M46" s="592" t="s">
        <v>722</v>
      </c>
      <c r="N46" s="597"/>
      <c r="O46" s="592" t="s">
        <v>618</v>
      </c>
      <c r="P46" s="597" t="s">
        <v>723</v>
      </c>
      <c r="Q46" s="597"/>
      <c r="R46" s="597"/>
      <c r="S46" s="640" t="s">
        <v>801</v>
      </c>
    </row>
    <row r="47" spans="1:19" ht="409.5" x14ac:dyDescent="0.2">
      <c r="A47" s="641" t="s">
        <v>724</v>
      </c>
      <c r="B47" s="641" t="s">
        <v>725</v>
      </c>
      <c r="C47" s="637" t="s">
        <v>726</v>
      </c>
      <c r="D47" s="597" t="s">
        <v>159</v>
      </c>
      <c r="E47" s="592" t="s">
        <v>727</v>
      </c>
      <c r="F47" s="597" t="s">
        <v>654</v>
      </c>
      <c r="G47" s="597" t="s">
        <v>728</v>
      </c>
      <c r="H47" s="597" t="s">
        <v>697</v>
      </c>
      <c r="I47" s="592" t="s">
        <v>729</v>
      </c>
      <c r="J47" s="597" t="s">
        <v>690</v>
      </c>
      <c r="K47" s="592" t="str">
        <f>K44</f>
        <v xml:space="preserve">Management response noted and the amendments will be followed through against the final full set of Adjusted AFS to confirm whether or not the adjustment have been processed appropriately </v>
      </c>
      <c r="L47" s="597" t="s">
        <v>642</v>
      </c>
      <c r="M47" s="592" t="s">
        <v>730</v>
      </c>
      <c r="N47" s="597"/>
      <c r="O47" s="592" t="s">
        <v>618</v>
      </c>
      <c r="P47" s="597" t="s">
        <v>623</v>
      </c>
      <c r="Q47" s="597"/>
      <c r="R47" s="597"/>
      <c r="S47" s="640" t="s">
        <v>802</v>
      </c>
    </row>
    <row r="48" spans="1:19" ht="409.5" x14ac:dyDescent="0.2">
      <c r="A48" s="682" t="s">
        <v>731</v>
      </c>
      <c r="B48" s="685" t="s">
        <v>732</v>
      </c>
      <c r="C48" s="592" t="s">
        <v>733</v>
      </c>
      <c r="D48" s="683" t="s">
        <v>261</v>
      </c>
      <c r="E48" s="684" t="s">
        <v>734</v>
      </c>
      <c r="F48" s="597" t="s">
        <v>654</v>
      </c>
      <c r="G48" s="597" t="s">
        <v>735</v>
      </c>
      <c r="H48" s="597" t="s">
        <v>736</v>
      </c>
      <c r="I48" s="592" t="s">
        <v>737</v>
      </c>
      <c r="J48" s="597" t="s">
        <v>642</v>
      </c>
      <c r="K48" s="592" t="str">
        <f>K47</f>
        <v xml:space="preserve">Management response noted and the amendments will be followed through against the final full set of Adjusted AFS to confirm whether or not the adjustment have been processed appropriately </v>
      </c>
      <c r="L48" s="597" t="s">
        <v>642</v>
      </c>
      <c r="M48" s="592" t="s">
        <v>738</v>
      </c>
      <c r="N48" s="597"/>
      <c r="O48" s="592" t="s">
        <v>739</v>
      </c>
      <c r="P48" s="611">
        <v>45107</v>
      </c>
      <c r="Q48" s="597"/>
      <c r="R48" s="597"/>
      <c r="S48" s="642" t="s">
        <v>740</v>
      </c>
    </row>
    <row r="49" spans="1:19" ht="236.25" x14ac:dyDescent="0.2">
      <c r="A49" s="641" t="s">
        <v>741</v>
      </c>
      <c r="B49" s="613" t="s">
        <v>742</v>
      </c>
      <c r="C49" s="637" t="s">
        <v>743</v>
      </c>
      <c r="D49" s="597" t="s">
        <v>159</v>
      </c>
      <c r="E49" s="592" t="s">
        <v>744</v>
      </c>
      <c r="F49" s="597" t="s">
        <v>654</v>
      </c>
      <c r="G49" s="597" t="s">
        <v>690</v>
      </c>
      <c r="H49" s="597" t="s">
        <v>697</v>
      </c>
      <c r="I49" s="592" t="s">
        <v>745</v>
      </c>
      <c r="J49" s="597" t="s">
        <v>642</v>
      </c>
      <c r="K49" s="592" t="str">
        <f>K47</f>
        <v xml:space="preserve">Management response noted and the amendments will be followed through against the final full set of Adjusted AFS to confirm whether or not the adjustment have been processed appropriately </v>
      </c>
      <c r="L49" s="597" t="s">
        <v>642</v>
      </c>
      <c r="M49" s="592" t="s">
        <v>746</v>
      </c>
      <c r="N49" s="597"/>
      <c r="O49" s="592" t="s">
        <v>692</v>
      </c>
      <c r="P49" s="597" t="s">
        <v>723</v>
      </c>
      <c r="Q49" s="597"/>
      <c r="R49" s="597"/>
      <c r="S49" s="640" t="s">
        <v>803</v>
      </c>
    </row>
    <row r="50" spans="1:19" ht="409.5" x14ac:dyDescent="0.2">
      <c r="A50" s="641" t="s">
        <v>747</v>
      </c>
      <c r="B50" s="613" t="s">
        <v>748</v>
      </c>
      <c r="C50" s="637" t="s">
        <v>749</v>
      </c>
      <c r="D50" s="597" t="s">
        <v>159</v>
      </c>
      <c r="E50" s="592" t="s">
        <v>711</v>
      </c>
      <c r="F50" s="597" t="s">
        <v>712</v>
      </c>
      <c r="G50" s="597" t="s">
        <v>690</v>
      </c>
      <c r="H50" s="597" t="s">
        <v>697</v>
      </c>
      <c r="I50" s="592" t="s">
        <v>750</v>
      </c>
      <c r="J50" s="597" t="s">
        <v>714</v>
      </c>
      <c r="K50" s="592" t="str">
        <f>K45</f>
        <v xml:space="preserve">Management response noted and the amendments will be followed through against the final Adjusted APR to confirm whether or not the adjustment have been processed appropriately </v>
      </c>
      <c r="L50" s="597" t="s">
        <v>642</v>
      </c>
      <c r="M50" s="592" t="str">
        <f>M45</f>
        <v>APR correction and adjustment of identified line items</v>
      </c>
      <c r="N50" s="597"/>
      <c r="O50" s="597" t="s">
        <v>644</v>
      </c>
      <c r="P50" s="597" t="s">
        <v>723</v>
      </c>
      <c r="Q50" s="597"/>
      <c r="R50" s="597"/>
      <c r="S50" s="640" t="s">
        <v>804</v>
      </c>
    </row>
    <row r="51" spans="1:19" ht="409.5" x14ac:dyDescent="0.2">
      <c r="A51" s="641" t="s">
        <v>751</v>
      </c>
      <c r="B51" s="641" t="s">
        <v>752</v>
      </c>
      <c r="C51" s="637" t="s">
        <v>753</v>
      </c>
      <c r="D51" s="597" t="s">
        <v>159</v>
      </c>
      <c r="E51" s="592" t="s">
        <v>754</v>
      </c>
      <c r="F51" s="597" t="s">
        <v>755</v>
      </c>
      <c r="G51" s="597" t="s">
        <v>728</v>
      </c>
      <c r="H51" s="597" t="s">
        <v>697</v>
      </c>
      <c r="I51" s="592" t="s">
        <v>756</v>
      </c>
      <c r="J51" s="597" t="s">
        <v>714</v>
      </c>
      <c r="K51" s="592" t="str">
        <f>K49</f>
        <v xml:space="preserve">Management response noted and the amendments will be followed through against the final full set of Adjusted AFS to confirm whether or not the adjustment have been processed appropriately </v>
      </c>
      <c r="L51" s="597" t="s">
        <v>714</v>
      </c>
      <c r="M51" s="592" t="s">
        <v>757</v>
      </c>
      <c r="N51" s="597"/>
      <c r="O51" s="592" t="s">
        <v>758</v>
      </c>
      <c r="P51" s="597" t="s">
        <v>723</v>
      </c>
      <c r="Q51" s="597"/>
      <c r="R51" s="597"/>
      <c r="S51" s="640" t="s">
        <v>805</v>
      </c>
    </row>
    <row r="52" spans="1:19" x14ac:dyDescent="0.2">
      <c r="A52" s="55"/>
      <c r="B52" s="55"/>
      <c r="C52" s="625"/>
      <c r="D52" s="55"/>
      <c r="E52" s="55"/>
      <c r="F52" s="55"/>
      <c r="G52" s="55"/>
      <c r="H52" s="55"/>
      <c r="I52" s="55" t="s">
        <v>759</v>
      </c>
      <c r="J52" s="686">
        <v>23</v>
      </c>
      <c r="K52" s="686"/>
      <c r="L52" s="686"/>
      <c r="M52" s="686"/>
      <c r="N52" s="686"/>
      <c r="O52" s="686"/>
      <c r="P52" s="686"/>
      <c r="Q52" s="686"/>
      <c r="R52" s="686"/>
      <c r="S52" s="686"/>
    </row>
    <row r="53" spans="1:19" x14ac:dyDescent="0.2">
      <c r="A53" s="55"/>
      <c r="B53" s="55"/>
      <c r="C53" s="625"/>
      <c r="D53" s="55"/>
      <c r="E53" s="55"/>
      <c r="F53" s="55"/>
      <c r="G53" s="55"/>
      <c r="H53" s="55"/>
      <c r="I53" s="55" t="s">
        <v>760</v>
      </c>
      <c r="J53" s="687">
        <f>COUNTA(M24:M51)</f>
        <v>28</v>
      </c>
      <c r="K53" s="687"/>
      <c r="L53" s="687"/>
      <c r="M53" s="687"/>
      <c r="N53" s="687"/>
      <c r="O53" s="687"/>
      <c r="P53" s="687"/>
      <c r="Q53" s="687"/>
      <c r="R53" s="687"/>
      <c r="S53" s="687"/>
    </row>
    <row r="54" spans="1:19" x14ac:dyDescent="0.2">
      <c r="A54" s="55"/>
      <c r="B54" s="55"/>
      <c r="C54" s="625"/>
      <c r="D54" s="55"/>
      <c r="E54" s="55"/>
      <c r="F54" s="55"/>
      <c r="G54" s="55"/>
      <c r="H54" s="55"/>
      <c r="I54" s="55" t="s">
        <v>761</v>
      </c>
      <c r="J54" s="688">
        <v>6</v>
      </c>
      <c r="K54" s="688"/>
      <c r="L54" s="688"/>
      <c r="M54" s="688"/>
      <c r="N54" s="688"/>
      <c r="O54" s="688"/>
      <c r="P54" s="688"/>
      <c r="Q54" s="689"/>
      <c r="R54" s="689"/>
      <c r="S54" s="690">
        <f>6/28</f>
        <v>0.21428571428571427</v>
      </c>
    </row>
    <row r="55" spans="1:19" x14ac:dyDescent="0.2">
      <c r="A55" s="55"/>
      <c r="B55" s="55"/>
      <c r="C55" s="625"/>
      <c r="D55" s="55"/>
      <c r="E55" s="55"/>
      <c r="F55" s="55"/>
      <c r="G55" s="55"/>
      <c r="H55" s="55"/>
      <c r="I55" s="55" t="s">
        <v>762</v>
      </c>
      <c r="J55" s="691">
        <v>22</v>
      </c>
      <c r="K55" s="691"/>
      <c r="L55" s="691"/>
      <c r="M55" s="691"/>
      <c r="N55" s="691"/>
      <c r="O55" s="691"/>
      <c r="P55" s="691"/>
      <c r="Q55" s="692"/>
      <c r="R55" s="692"/>
      <c r="S55" s="693">
        <f>22/28</f>
        <v>0.7857142857142857</v>
      </c>
    </row>
    <row r="56" spans="1:19" x14ac:dyDescent="0.2">
      <c r="A56" s="53"/>
      <c r="B56" s="55"/>
      <c r="C56" s="625"/>
      <c r="D56" s="53"/>
      <c r="E56" s="53"/>
      <c r="F56" s="53"/>
      <c r="G56" s="53"/>
      <c r="H56" s="53"/>
      <c r="I56" s="53"/>
      <c r="J56" s="53"/>
      <c r="K56" s="626"/>
      <c r="L56" s="53"/>
      <c r="M56" s="53"/>
      <c r="N56" s="53"/>
      <c r="O56" s="53"/>
      <c r="P56" s="53"/>
      <c r="Q56" s="53"/>
      <c r="R56" s="53"/>
      <c r="S56" s="55"/>
    </row>
    <row r="57" spans="1:19" x14ac:dyDescent="0.2">
      <c r="A57" s="694"/>
      <c r="B57" s="694"/>
      <c r="C57" s="695"/>
      <c r="D57" s="694"/>
      <c r="E57" s="694"/>
      <c r="F57" s="694"/>
      <c r="G57" s="694"/>
      <c r="H57" s="694"/>
      <c r="I57" s="694" t="s">
        <v>763</v>
      </c>
      <c r="J57" s="696" t="s">
        <v>764</v>
      </c>
      <c r="K57" s="697"/>
      <c r="L57" s="697"/>
      <c r="M57" s="697"/>
      <c r="N57" s="697"/>
      <c r="O57" s="697"/>
      <c r="P57" s="697"/>
      <c r="Q57" s="697"/>
      <c r="R57" s="697"/>
      <c r="S57" s="697"/>
    </row>
    <row r="58" spans="1:19" x14ac:dyDescent="0.2">
      <c r="A58" s="53"/>
      <c r="B58" s="55"/>
      <c r="C58" s="625"/>
      <c r="D58" s="53"/>
      <c r="E58" s="53"/>
      <c r="F58" s="53"/>
      <c r="G58" s="53"/>
      <c r="H58" s="53"/>
      <c r="I58" s="53"/>
      <c r="J58" s="53"/>
      <c r="K58" s="626"/>
      <c r="L58" s="53"/>
      <c r="M58" s="53"/>
      <c r="N58" s="53"/>
      <c r="O58" s="53"/>
      <c r="P58" s="53"/>
      <c r="Q58" s="53"/>
      <c r="R58" s="53"/>
      <c r="S58" s="55"/>
    </row>
    <row r="59" spans="1:19" x14ac:dyDescent="0.2">
      <c r="A59" s="53"/>
      <c r="B59" s="55"/>
      <c r="C59" s="625"/>
      <c r="D59" s="53"/>
      <c r="E59" s="53"/>
      <c r="F59" s="53"/>
      <c r="G59" s="53"/>
      <c r="H59" s="53"/>
      <c r="I59" s="53"/>
      <c r="J59" s="53"/>
      <c r="K59" s="626"/>
      <c r="L59" s="53"/>
      <c r="M59" s="53"/>
      <c r="N59" s="53"/>
      <c r="O59" s="53"/>
      <c r="P59" s="53"/>
      <c r="Q59" s="53"/>
      <c r="R59" s="53"/>
      <c r="S59" s="55"/>
    </row>
    <row r="60" spans="1:19" x14ac:dyDescent="0.2">
      <c r="A60" s="53"/>
      <c r="B60" s="55"/>
      <c r="C60" s="625"/>
      <c r="D60" s="53"/>
      <c r="E60" s="53"/>
      <c r="F60" s="53"/>
      <c r="G60" s="53"/>
      <c r="H60" s="53"/>
      <c r="I60" s="53"/>
      <c r="J60" s="53"/>
      <c r="K60" s="626"/>
      <c r="L60" s="53"/>
      <c r="M60" s="53"/>
      <c r="N60" s="53"/>
      <c r="O60" s="53"/>
      <c r="P60" s="53"/>
      <c r="Q60" s="53"/>
      <c r="R60" s="53"/>
      <c r="S60" s="55"/>
    </row>
    <row r="61" spans="1:19" x14ac:dyDescent="0.2">
      <c r="A61" s="53"/>
      <c r="B61" s="55"/>
      <c r="C61" s="625"/>
      <c r="D61" s="53"/>
      <c r="E61" s="53"/>
      <c r="F61" s="53"/>
      <c r="G61" s="53"/>
      <c r="H61" s="53"/>
      <c r="I61" s="53"/>
      <c r="J61" s="53"/>
      <c r="K61" s="626"/>
      <c r="L61" s="53"/>
      <c r="M61" s="53"/>
      <c r="N61" s="53"/>
      <c r="O61" s="53"/>
      <c r="P61" s="53"/>
      <c r="Q61" s="53"/>
      <c r="R61" s="53"/>
      <c r="S61" s="55"/>
    </row>
    <row r="62" spans="1:19" x14ac:dyDescent="0.2">
      <c r="A62" s="53"/>
      <c r="B62" s="55"/>
      <c r="C62" s="625"/>
      <c r="D62" s="53"/>
      <c r="E62" s="53"/>
      <c r="F62" s="53"/>
      <c r="G62" s="53"/>
      <c r="H62" s="53"/>
      <c r="I62" s="53"/>
      <c r="J62" s="53"/>
      <c r="K62" s="626"/>
      <c r="L62" s="53"/>
      <c r="M62" s="53"/>
      <c r="N62" s="53"/>
      <c r="O62" s="53"/>
      <c r="P62" s="53"/>
      <c r="Q62" s="53"/>
      <c r="R62" s="53"/>
      <c r="S62" s="55"/>
    </row>
    <row r="63" spans="1:19" x14ac:dyDescent="0.2">
      <c r="A63" s="53"/>
      <c r="B63" s="55"/>
      <c r="C63" s="625"/>
      <c r="D63" s="53"/>
      <c r="E63" s="53"/>
      <c r="F63" s="53"/>
      <c r="G63" s="53"/>
      <c r="H63" s="53"/>
      <c r="I63" s="53"/>
      <c r="J63" s="53"/>
      <c r="K63" s="626"/>
      <c r="L63" s="53"/>
      <c r="M63" s="53"/>
      <c r="N63" s="53"/>
      <c r="O63" s="53"/>
      <c r="P63" s="53"/>
      <c r="Q63" s="53"/>
      <c r="R63" s="53"/>
      <c r="S63" s="55"/>
    </row>
  </sheetData>
  <mergeCells count="26">
    <mergeCell ref="J52:S52"/>
    <mergeCell ref="J53:S53"/>
    <mergeCell ref="J54:P54"/>
    <mergeCell ref="J55:P55"/>
    <mergeCell ref="J57:S57"/>
    <mergeCell ref="A20:L20"/>
    <mergeCell ref="A22:R22"/>
    <mergeCell ref="B29:B34"/>
    <mergeCell ref="C29:C34"/>
    <mergeCell ref="I29:I34"/>
    <mergeCell ref="K29:K34"/>
    <mergeCell ref="A30:A34"/>
    <mergeCell ref="D30:D34"/>
    <mergeCell ref="E30:E34"/>
    <mergeCell ref="F30:F34"/>
    <mergeCell ref="G30:G34"/>
    <mergeCell ref="H30:H34"/>
    <mergeCell ref="J30:J34"/>
    <mergeCell ref="L30:L34"/>
    <mergeCell ref="H3:H4"/>
    <mergeCell ref="I3:I4"/>
    <mergeCell ref="A2:D2"/>
    <mergeCell ref="A3:A4"/>
    <mergeCell ref="B3:B4"/>
    <mergeCell ref="C3:F3"/>
    <mergeCell ref="G3:G4"/>
  </mergeCells>
  <dataValidations count="2">
    <dataValidation type="list" allowBlank="1" showInputMessage="1" showErrorMessage="1" sqref="M10:M11" xr:uid="{00000000-0002-0000-0E00-000000000000}">
      <formula1>$C$5:$C$14</formula1>
    </dataValidation>
    <dataValidation type="list" allowBlank="1" showInputMessage="1" showErrorMessage="1" sqref="C5:F14" xr:uid="{00000000-0002-0000-0E00-000001000000}">
      <formula1>$O$9:$O$12</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I7"/>
  <sheetViews>
    <sheetView showGridLines="0" workbookViewId="0">
      <pane xSplit="3" ySplit="5" topLeftCell="D6" activePane="bottomRight" state="frozen"/>
      <selection pane="topRight" activeCell="D1" sqref="D1"/>
      <selection pane="bottomLeft" activeCell="A5" sqref="A5"/>
      <selection pane="bottomRight" activeCell="L15" sqref="L15"/>
    </sheetView>
  </sheetViews>
  <sheetFormatPr defaultRowHeight="12.75" x14ac:dyDescent="0.2"/>
  <cols>
    <col min="1" max="1" width="4.140625" style="269" customWidth="1"/>
    <col min="2" max="2" width="7.42578125" style="269" customWidth="1"/>
    <col min="3" max="3" width="24.140625" style="269" customWidth="1"/>
    <col min="4" max="4" width="10.85546875" style="269" bestFit="1" customWidth="1"/>
    <col min="5" max="5" width="12.140625" style="269" customWidth="1"/>
    <col min="6" max="6" width="10.85546875" style="269" customWidth="1"/>
    <col min="7" max="7" width="12.85546875" style="269" customWidth="1"/>
    <col min="8" max="8" width="0.85546875" style="269" customWidth="1"/>
    <col min="9" max="9" width="8.85546875" style="456"/>
    <col min="10" max="200" width="8.85546875" style="269"/>
    <col min="201" max="201" width="4.140625" style="269" customWidth="1"/>
    <col min="202" max="202" width="7.42578125" style="269" customWidth="1"/>
    <col min="203" max="203" width="24.140625" style="269" customWidth="1"/>
    <col min="204" max="204" width="10.85546875" style="269" bestFit="1" customWidth="1"/>
    <col min="205" max="205" width="12.140625" style="269" customWidth="1"/>
    <col min="206" max="206" width="10.85546875" style="269" customWidth="1"/>
    <col min="207" max="207" width="12.85546875" style="269" customWidth="1"/>
    <col min="208" max="208" width="0.85546875" style="269" customWidth="1"/>
    <col min="209" max="209" width="9.5703125" style="269" customWidth="1"/>
    <col min="210" max="210" width="10.85546875" style="269" bestFit="1" customWidth="1"/>
    <col min="211" max="211" width="10.42578125" style="269" customWidth="1"/>
    <col min="212" max="213" width="9.140625" style="269" customWidth="1"/>
    <col min="214" max="216" width="10.85546875" style="269" customWidth="1"/>
    <col min="217" max="217" width="1.85546875" style="269" customWidth="1"/>
    <col min="218" max="218" width="9.5703125" style="269" customWidth="1"/>
    <col min="219" max="219" width="10.85546875" style="269" bestFit="1" customWidth="1"/>
    <col min="220" max="220" width="10.42578125" style="269" customWidth="1"/>
    <col min="221" max="222" width="9.140625" style="269" customWidth="1"/>
    <col min="223" max="225" width="10.85546875" style="269" customWidth="1"/>
    <col min="226" max="226" width="0.85546875" style="269" customWidth="1"/>
    <col min="227" max="227" width="9.5703125" style="269" customWidth="1"/>
    <col min="228" max="228" width="10.85546875" style="269" bestFit="1" customWidth="1"/>
    <col min="229" max="229" width="10.42578125" style="269" customWidth="1"/>
    <col min="230" max="231" width="9.140625" style="269" customWidth="1"/>
    <col min="232" max="234" width="10.85546875" style="269" customWidth="1"/>
    <col min="235" max="235" width="0.85546875" style="269" customWidth="1"/>
    <col min="236" max="236" width="9.5703125" style="269" customWidth="1"/>
    <col min="237" max="237" width="10.85546875" style="269" bestFit="1" customWidth="1"/>
    <col min="238" max="238" width="10.42578125" style="269" customWidth="1"/>
    <col min="239" max="240" width="9.140625" style="269" customWidth="1"/>
    <col min="241" max="243" width="10.85546875" style="269" customWidth="1"/>
    <col min="244" max="244" width="0.85546875" style="269" customWidth="1"/>
    <col min="245" max="245" width="9.5703125" style="269" customWidth="1"/>
    <col min="246" max="246" width="10.85546875" style="269" bestFit="1" customWidth="1"/>
    <col min="247" max="247" width="10.42578125" style="269" customWidth="1"/>
    <col min="248" max="249" width="9.140625" style="269" customWidth="1"/>
    <col min="250" max="252" width="10.85546875" style="269" customWidth="1"/>
    <col min="253" max="253" width="4.85546875" style="269" customWidth="1"/>
    <col min="254" max="254" width="12.140625" style="269" customWidth="1"/>
    <col min="255" max="255" width="11.140625" style="269" customWidth="1"/>
    <col min="256" max="257" width="0" style="269" hidden="1" customWidth="1"/>
    <col min="258" max="456" width="8.85546875" style="269"/>
    <col min="457" max="457" width="4.140625" style="269" customWidth="1"/>
    <col min="458" max="458" width="7.42578125" style="269" customWidth="1"/>
    <col min="459" max="459" width="24.140625" style="269" customWidth="1"/>
    <col min="460" max="460" width="10.85546875" style="269" bestFit="1" customWidth="1"/>
    <col min="461" max="461" width="12.140625" style="269" customWidth="1"/>
    <col min="462" max="462" width="10.85546875" style="269" customWidth="1"/>
    <col min="463" max="463" width="12.85546875" style="269" customWidth="1"/>
    <col min="464" max="464" width="0.85546875" style="269" customWidth="1"/>
    <col min="465" max="465" width="9.5703125" style="269" customWidth="1"/>
    <col min="466" max="466" width="10.85546875" style="269" bestFit="1" customWidth="1"/>
    <col min="467" max="467" width="10.42578125" style="269" customWidth="1"/>
    <col min="468" max="469" width="9.140625" style="269" customWidth="1"/>
    <col min="470" max="472" width="10.85546875" style="269" customWidth="1"/>
    <col min="473" max="473" width="1.85546875" style="269" customWidth="1"/>
    <col min="474" max="474" width="9.5703125" style="269" customWidth="1"/>
    <col min="475" max="475" width="10.85546875" style="269" bestFit="1" customWidth="1"/>
    <col min="476" max="476" width="10.42578125" style="269" customWidth="1"/>
    <col min="477" max="478" width="9.140625" style="269" customWidth="1"/>
    <col min="479" max="481" width="10.85546875" style="269" customWidth="1"/>
    <col min="482" max="482" width="0.85546875" style="269" customWidth="1"/>
    <col min="483" max="483" width="9.5703125" style="269" customWidth="1"/>
    <col min="484" max="484" width="10.85546875" style="269" bestFit="1" customWidth="1"/>
    <col min="485" max="485" width="10.42578125" style="269" customWidth="1"/>
    <col min="486" max="487" width="9.140625" style="269" customWidth="1"/>
    <col min="488" max="490" width="10.85546875" style="269" customWidth="1"/>
    <col min="491" max="491" width="0.85546875" style="269" customWidth="1"/>
    <col min="492" max="492" width="9.5703125" style="269" customWidth="1"/>
    <col min="493" max="493" width="10.85546875" style="269" bestFit="1" customWidth="1"/>
    <col min="494" max="494" width="10.42578125" style="269" customWidth="1"/>
    <col min="495" max="496" width="9.140625" style="269" customWidth="1"/>
    <col min="497" max="499" width="10.85546875" style="269" customWidth="1"/>
    <col min="500" max="500" width="0.85546875" style="269" customWidth="1"/>
    <col min="501" max="501" width="9.5703125" style="269" customWidth="1"/>
    <col min="502" max="502" width="10.85546875" style="269" bestFit="1" customWidth="1"/>
    <col min="503" max="503" width="10.42578125" style="269" customWidth="1"/>
    <col min="504" max="505" width="9.140625" style="269" customWidth="1"/>
    <col min="506" max="508" width="10.85546875" style="269" customWidth="1"/>
    <col min="509" max="509" width="4.85546875" style="269" customWidth="1"/>
    <col min="510" max="510" width="12.140625" style="269" customWidth="1"/>
    <col min="511" max="511" width="11.140625" style="269" customWidth="1"/>
    <col min="512" max="513" width="0" style="269" hidden="1" customWidth="1"/>
    <col min="514" max="712" width="8.85546875" style="269"/>
    <col min="713" max="713" width="4.140625" style="269" customWidth="1"/>
    <col min="714" max="714" width="7.42578125" style="269" customWidth="1"/>
    <col min="715" max="715" width="24.140625" style="269" customWidth="1"/>
    <col min="716" max="716" width="10.85546875" style="269" bestFit="1" customWidth="1"/>
    <col min="717" max="717" width="12.140625" style="269" customWidth="1"/>
    <col min="718" max="718" width="10.85546875" style="269" customWidth="1"/>
    <col min="719" max="719" width="12.85546875" style="269" customWidth="1"/>
    <col min="720" max="720" width="0.85546875" style="269" customWidth="1"/>
    <col min="721" max="721" width="9.5703125" style="269" customWidth="1"/>
    <col min="722" max="722" width="10.85546875" style="269" bestFit="1" customWidth="1"/>
    <col min="723" max="723" width="10.42578125" style="269" customWidth="1"/>
    <col min="724" max="725" width="9.140625" style="269" customWidth="1"/>
    <col min="726" max="728" width="10.85546875" style="269" customWidth="1"/>
    <col min="729" max="729" width="1.85546875" style="269" customWidth="1"/>
    <col min="730" max="730" width="9.5703125" style="269" customWidth="1"/>
    <col min="731" max="731" width="10.85546875" style="269" bestFit="1" customWidth="1"/>
    <col min="732" max="732" width="10.42578125" style="269" customWidth="1"/>
    <col min="733" max="734" width="9.140625" style="269" customWidth="1"/>
    <col min="735" max="737" width="10.85546875" style="269" customWidth="1"/>
    <col min="738" max="738" width="0.85546875" style="269" customWidth="1"/>
    <col min="739" max="739" width="9.5703125" style="269" customWidth="1"/>
    <col min="740" max="740" width="10.85546875" style="269" bestFit="1" customWidth="1"/>
    <col min="741" max="741" width="10.42578125" style="269" customWidth="1"/>
    <col min="742" max="743" width="9.140625" style="269" customWidth="1"/>
    <col min="744" max="746" width="10.85546875" style="269" customWidth="1"/>
    <col min="747" max="747" width="0.85546875" style="269" customWidth="1"/>
    <col min="748" max="748" width="9.5703125" style="269" customWidth="1"/>
    <col min="749" max="749" width="10.85546875" style="269" bestFit="1" customWidth="1"/>
    <col min="750" max="750" width="10.42578125" style="269" customWidth="1"/>
    <col min="751" max="752" width="9.140625" style="269" customWidth="1"/>
    <col min="753" max="755" width="10.85546875" style="269" customWidth="1"/>
    <col min="756" max="756" width="0.85546875" style="269" customWidth="1"/>
    <col min="757" max="757" width="9.5703125" style="269" customWidth="1"/>
    <col min="758" max="758" width="10.85546875" style="269" bestFit="1" customWidth="1"/>
    <col min="759" max="759" width="10.42578125" style="269" customWidth="1"/>
    <col min="760" max="761" width="9.140625" style="269" customWidth="1"/>
    <col min="762" max="764" width="10.85546875" style="269" customWidth="1"/>
    <col min="765" max="765" width="4.85546875" style="269" customWidth="1"/>
    <col min="766" max="766" width="12.140625" style="269" customWidth="1"/>
    <col min="767" max="767" width="11.140625" style="269" customWidth="1"/>
    <col min="768" max="769" width="0" style="269" hidden="1" customWidth="1"/>
    <col min="770" max="968" width="8.85546875" style="269"/>
    <col min="969" max="969" width="4.140625" style="269" customWidth="1"/>
    <col min="970" max="970" width="7.42578125" style="269" customWidth="1"/>
    <col min="971" max="971" width="24.140625" style="269" customWidth="1"/>
    <col min="972" max="972" width="10.85546875" style="269" bestFit="1" customWidth="1"/>
    <col min="973" max="973" width="12.140625" style="269" customWidth="1"/>
    <col min="974" max="974" width="10.85546875" style="269" customWidth="1"/>
    <col min="975" max="975" width="12.85546875" style="269" customWidth="1"/>
    <col min="976" max="976" width="0.85546875" style="269" customWidth="1"/>
    <col min="977" max="977" width="9.5703125" style="269" customWidth="1"/>
    <col min="978" max="978" width="10.85546875" style="269" bestFit="1" customWidth="1"/>
    <col min="979" max="979" width="10.42578125" style="269" customWidth="1"/>
    <col min="980" max="981" width="9.140625" style="269" customWidth="1"/>
    <col min="982" max="984" width="10.85546875" style="269" customWidth="1"/>
    <col min="985" max="985" width="1.85546875" style="269" customWidth="1"/>
    <col min="986" max="986" width="9.5703125" style="269" customWidth="1"/>
    <col min="987" max="987" width="10.85546875" style="269" bestFit="1" customWidth="1"/>
    <col min="988" max="988" width="10.42578125" style="269" customWidth="1"/>
    <col min="989" max="990" width="9.140625" style="269" customWidth="1"/>
    <col min="991" max="993" width="10.85546875" style="269" customWidth="1"/>
    <col min="994" max="994" width="0.85546875" style="269" customWidth="1"/>
    <col min="995" max="995" width="9.5703125" style="269" customWidth="1"/>
    <col min="996" max="996" width="10.85546875" style="269" bestFit="1" customWidth="1"/>
    <col min="997" max="997" width="10.42578125" style="269" customWidth="1"/>
    <col min="998" max="999" width="9.140625" style="269" customWidth="1"/>
    <col min="1000" max="1002" width="10.85546875" style="269" customWidth="1"/>
    <col min="1003" max="1003" width="0.85546875" style="269" customWidth="1"/>
    <col min="1004" max="1004" width="9.5703125" style="269" customWidth="1"/>
    <col min="1005" max="1005" width="10.85546875" style="269" bestFit="1" customWidth="1"/>
    <col min="1006" max="1006" width="10.42578125" style="269" customWidth="1"/>
    <col min="1007" max="1008" width="9.140625" style="269" customWidth="1"/>
    <col min="1009" max="1011" width="10.85546875" style="269" customWidth="1"/>
    <col min="1012" max="1012" width="0.85546875" style="269" customWidth="1"/>
    <col min="1013" max="1013" width="9.5703125" style="269" customWidth="1"/>
    <col min="1014" max="1014" width="10.85546875" style="269" bestFit="1" customWidth="1"/>
    <col min="1015" max="1015" width="10.42578125" style="269" customWidth="1"/>
    <col min="1016" max="1017" width="9.140625" style="269" customWidth="1"/>
    <col min="1018" max="1020" width="10.85546875" style="269" customWidth="1"/>
    <col min="1021" max="1021" width="4.85546875" style="269" customWidth="1"/>
    <col min="1022" max="1022" width="12.140625" style="269" customWidth="1"/>
    <col min="1023" max="1023" width="11.140625" style="269" customWidth="1"/>
    <col min="1024" max="1025" width="0" style="269" hidden="1" customWidth="1"/>
    <col min="1026" max="1224" width="8.85546875" style="269"/>
    <col min="1225" max="1225" width="4.140625" style="269" customWidth="1"/>
    <col min="1226" max="1226" width="7.42578125" style="269" customWidth="1"/>
    <col min="1227" max="1227" width="24.140625" style="269" customWidth="1"/>
    <col min="1228" max="1228" width="10.85546875" style="269" bestFit="1" customWidth="1"/>
    <col min="1229" max="1229" width="12.140625" style="269" customWidth="1"/>
    <col min="1230" max="1230" width="10.85546875" style="269" customWidth="1"/>
    <col min="1231" max="1231" width="12.85546875" style="269" customWidth="1"/>
    <col min="1232" max="1232" width="0.85546875" style="269" customWidth="1"/>
    <col min="1233" max="1233" width="9.5703125" style="269" customWidth="1"/>
    <col min="1234" max="1234" width="10.85546875" style="269" bestFit="1" customWidth="1"/>
    <col min="1235" max="1235" width="10.42578125" style="269" customWidth="1"/>
    <col min="1236" max="1237" width="9.140625" style="269" customWidth="1"/>
    <col min="1238" max="1240" width="10.85546875" style="269" customWidth="1"/>
    <col min="1241" max="1241" width="1.85546875" style="269" customWidth="1"/>
    <col min="1242" max="1242" width="9.5703125" style="269" customWidth="1"/>
    <col min="1243" max="1243" width="10.85546875" style="269" bestFit="1" customWidth="1"/>
    <col min="1244" max="1244" width="10.42578125" style="269" customWidth="1"/>
    <col min="1245" max="1246" width="9.140625" style="269" customWidth="1"/>
    <col min="1247" max="1249" width="10.85546875" style="269" customWidth="1"/>
    <col min="1250" max="1250" width="0.85546875" style="269" customWidth="1"/>
    <col min="1251" max="1251" width="9.5703125" style="269" customWidth="1"/>
    <col min="1252" max="1252" width="10.85546875" style="269" bestFit="1" customWidth="1"/>
    <col min="1253" max="1253" width="10.42578125" style="269" customWidth="1"/>
    <col min="1254" max="1255" width="9.140625" style="269" customWidth="1"/>
    <col min="1256" max="1258" width="10.85546875" style="269" customWidth="1"/>
    <col min="1259" max="1259" width="0.85546875" style="269" customWidth="1"/>
    <col min="1260" max="1260" width="9.5703125" style="269" customWidth="1"/>
    <col min="1261" max="1261" width="10.85546875" style="269" bestFit="1" customWidth="1"/>
    <col min="1262" max="1262" width="10.42578125" style="269" customWidth="1"/>
    <col min="1263" max="1264" width="9.140625" style="269" customWidth="1"/>
    <col min="1265" max="1267" width="10.85546875" style="269" customWidth="1"/>
    <col min="1268" max="1268" width="0.85546875" style="269" customWidth="1"/>
    <col min="1269" max="1269" width="9.5703125" style="269" customWidth="1"/>
    <col min="1270" max="1270" width="10.85546875" style="269" bestFit="1" customWidth="1"/>
    <col min="1271" max="1271" width="10.42578125" style="269" customWidth="1"/>
    <col min="1272" max="1273" width="9.140625" style="269" customWidth="1"/>
    <col min="1274" max="1276" width="10.85546875" style="269" customWidth="1"/>
    <col min="1277" max="1277" width="4.85546875" style="269" customWidth="1"/>
    <col min="1278" max="1278" width="12.140625" style="269" customWidth="1"/>
    <col min="1279" max="1279" width="11.140625" style="269" customWidth="1"/>
    <col min="1280" max="1281" width="0" style="269" hidden="1" customWidth="1"/>
    <col min="1282" max="1480" width="8.85546875" style="269"/>
    <col min="1481" max="1481" width="4.140625" style="269" customWidth="1"/>
    <col min="1482" max="1482" width="7.42578125" style="269" customWidth="1"/>
    <col min="1483" max="1483" width="24.140625" style="269" customWidth="1"/>
    <col min="1484" max="1484" width="10.85546875" style="269" bestFit="1" customWidth="1"/>
    <col min="1485" max="1485" width="12.140625" style="269" customWidth="1"/>
    <col min="1486" max="1486" width="10.85546875" style="269" customWidth="1"/>
    <col min="1487" max="1487" width="12.85546875" style="269" customWidth="1"/>
    <col min="1488" max="1488" width="0.85546875" style="269" customWidth="1"/>
    <col min="1489" max="1489" width="9.5703125" style="269" customWidth="1"/>
    <col min="1490" max="1490" width="10.85546875" style="269" bestFit="1" customWidth="1"/>
    <col min="1491" max="1491" width="10.42578125" style="269" customWidth="1"/>
    <col min="1492" max="1493" width="9.140625" style="269" customWidth="1"/>
    <col min="1494" max="1496" width="10.85546875" style="269" customWidth="1"/>
    <col min="1497" max="1497" width="1.85546875" style="269" customWidth="1"/>
    <col min="1498" max="1498" width="9.5703125" style="269" customWidth="1"/>
    <col min="1499" max="1499" width="10.85546875" style="269" bestFit="1" customWidth="1"/>
    <col min="1500" max="1500" width="10.42578125" style="269" customWidth="1"/>
    <col min="1501" max="1502" width="9.140625" style="269" customWidth="1"/>
    <col min="1503" max="1505" width="10.85546875" style="269" customWidth="1"/>
    <col min="1506" max="1506" width="0.85546875" style="269" customWidth="1"/>
    <col min="1507" max="1507" width="9.5703125" style="269" customWidth="1"/>
    <col min="1508" max="1508" width="10.85546875" style="269" bestFit="1" customWidth="1"/>
    <col min="1509" max="1509" width="10.42578125" style="269" customWidth="1"/>
    <col min="1510" max="1511" width="9.140625" style="269" customWidth="1"/>
    <col min="1512" max="1514" width="10.85546875" style="269" customWidth="1"/>
    <col min="1515" max="1515" width="0.85546875" style="269" customWidth="1"/>
    <col min="1516" max="1516" width="9.5703125" style="269" customWidth="1"/>
    <col min="1517" max="1517" width="10.85546875" style="269" bestFit="1" customWidth="1"/>
    <col min="1518" max="1518" width="10.42578125" style="269" customWidth="1"/>
    <col min="1519" max="1520" width="9.140625" style="269" customWidth="1"/>
    <col min="1521" max="1523" width="10.85546875" style="269" customWidth="1"/>
    <col min="1524" max="1524" width="0.85546875" style="269" customWidth="1"/>
    <col min="1525" max="1525" width="9.5703125" style="269" customWidth="1"/>
    <col min="1526" max="1526" width="10.85546875" style="269" bestFit="1" customWidth="1"/>
    <col min="1527" max="1527" width="10.42578125" style="269" customWidth="1"/>
    <col min="1528" max="1529" width="9.140625" style="269" customWidth="1"/>
    <col min="1530" max="1532" width="10.85546875" style="269" customWidth="1"/>
    <col min="1533" max="1533" width="4.85546875" style="269" customWidth="1"/>
    <col min="1534" max="1534" width="12.140625" style="269" customWidth="1"/>
    <col min="1535" max="1535" width="11.140625" style="269" customWidth="1"/>
    <col min="1536" max="1537" width="0" style="269" hidden="1" customWidth="1"/>
    <col min="1538" max="1736" width="8.85546875" style="269"/>
    <col min="1737" max="1737" width="4.140625" style="269" customWidth="1"/>
    <col min="1738" max="1738" width="7.42578125" style="269" customWidth="1"/>
    <col min="1739" max="1739" width="24.140625" style="269" customWidth="1"/>
    <col min="1740" max="1740" width="10.85546875" style="269" bestFit="1" customWidth="1"/>
    <col min="1741" max="1741" width="12.140625" style="269" customWidth="1"/>
    <col min="1742" max="1742" width="10.85546875" style="269" customWidth="1"/>
    <col min="1743" max="1743" width="12.85546875" style="269" customWidth="1"/>
    <col min="1744" max="1744" width="0.85546875" style="269" customWidth="1"/>
    <col min="1745" max="1745" width="9.5703125" style="269" customWidth="1"/>
    <col min="1746" max="1746" width="10.85546875" style="269" bestFit="1" customWidth="1"/>
    <col min="1747" max="1747" width="10.42578125" style="269" customWidth="1"/>
    <col min="1748" max="1749" width="9.140625" style="269" customWidth="1"/>
    <col min="1750" max="1752" width="10.85546875" style="269" customWidth="1"/>
    <col min="1753" max="1753" width="1.85546875" style="269" customWidth="1"/>
    <col min="1754" max="1754" width="9.5703125" style="269" customWidth="1"/>
    <col min="1755" max="1755" width="10.85546875" style="269" bestFit="1" customWidth="1"/>
    <col min="1756" max="1756" width="10.42578125" style="269" customWidth="1"/>
    <col min="1757" max="1758" width="9.140625" style="269" customWidth="1"/>
    <col min="1759" max="1761" width="10.85546875" style="269" customWidth="1"/>
    <col min="1762" max="1762" width="0.85546875" style="269" customWidth="1"/>
    <col min="1763" max="1763" width="9.5703125" style="269" customWidth="1"/>
    <col min="1764" max="1764" width="10.85546875" style="269" bestFit="1" customWidth="1"/>
    <col min="1765" max="1765" width="10.42578125" style="269" customWidth="1"/>
    <col min="1766" max="1767" width="9.140625" style="269" customWidth="1"/>
    <col min="1768" max="1770" width="10.85546875" style="269" customWidth="1"/>
    <col min="1771" max="1771" width="0.85546875" style="269" customWidth="1"/>
    <col min="1772" max="1772" width="9.5703125" style="269" customWidth="1"/>
    <col min="1773" max="1773" width="10.85546875" style="269" bestFit="1" customWidth="1"/>
    <col min="1774" max="1774" width="10.42578125" style="269" customWidth="1"/>
    <col min="1775" max="1776" width="9.140625" style="269" customWidth="1"/>
    <col min="1777" max="1779" width="10.85546875" style="269" customWidth="1"/>
    <col min="1780" max="1780" width="0.85546875" style="269" customWidth="1"/>
    <col min="1781" max="1781" width="9.5703125" style="269" customWidth="1"/>
    <col min="1782" max="1782" width="10.85546875" style="269" bestFit="1" customWidth="1"/>
    <col min="1783" max="1783" width="10.42578125" style="269" customWidth="1"/>
    <col min="1784" max="1785" width="9.140625" style="269" customWidth="1"/>
    <col min="1786" max="1788" width="10.85546875" style="269" customWidth="1"/>
    <col min="1789" max="1789" width="4.85546875" style="269" customWidth="1"/>
    <col min="1790" max="1790" width="12.140625" style="269" customWidth="1"/>
    <col min="1791" max="1791" width="11.140625" style="269" customWidth="1"/>
    <col min="1792" max="1793" width="0" style="269" hidden="1" customWidth="1"/>
    <col min="1794" max="1992" width="8.85546875" style="269"/>
    <col min="1993" max="1993" width="4.140625" style="269" customWidth="1"/>
    <col min="1994" max="1994" width="7.42578125" style="269" customWidth="1"/>
    <col min="1995" max="1995" width="24.140625" style="269" customWidth="1"/>
    <col min="1996" max="1996" width="10.85546875" style="269" bestFit="1" customWidth="1"/>
    <col min="1997" max="1997" width="12.140625" style="269" customWidth="1"/>
    <col min="1998" max="1998" width="10.85546875" style="269" customWidth="1"/>
    <col min="1999" max="1999" width="12.85546875" style="269" customWidth="1"/>
    <col min="2000" max="2000" width="0.85546875" style="269" customWidth="1"/>
    <col min="2001" max="2001" width="9.5703125" style="269" customWidth="1"/>
    <col min="2002" max="2002" width="10.85546875" style="269" bestFit="1" customWidth="1"/>
    <col min="2003" max="2003" width="10.42578125" style="269" customWidth="1"/>
    <col min="2004" max="2005" width="9.140625" style="269" customWidth="1"/>
    <col min="2006" max="2008" width="10.85546875" style="269" customWidth="1"/>
    <col min="2009" max="2009" width="1.85546875" style="269" customWidth="1"/>
    <col min="2010" max="2010" width="9.5703125" style="269" customWidth="1"/>
    <col min="2011" max="2011" width="10.85546875" style="269" bestFit="1" customWidth="1"/>
    <col min="2012" max="2012" width="10.42578125" style="269" customWidth="1"/>
    <col min="2013" max="2014" width="9.140625" style="269" customWidth="1"/>
    <col min="2015" max="2017" width="10.85546875" style="269" customWidth="1"/>
    <col min="2018" max="2018" width="0.85546875" style="269" customWidth="1"/>
    <col min="2019" max="2019" width="9.5703125" style="269" customWidth="1"/>
    <col min="2020" max="2020" width="10.85546875" style="269" bestFit="1" customWidth="1"/>
    <col min="2021" max="2021" width="10.42578125" style="269" customWidth="1"/>
    <col min="2022" max="2023" width="9.140625" style="269" customWidth="1"/>
    <col min="2024" max="2026" width="10.85546875" style="269" customWidth="1"/>
    <col min="2027" max="2027" width="0.85546875" style="269" customWidth="1"/>
    <col min="2028" max="2028" width="9.5703125" style="269" customWidth="1"/>
    <col min="2029" max="2029" width="10.85546875" style="269" bestFit="1" customWidth="1"/>
    <col min="2030" max="2030" width="10.42578125" style="269" customWidth="1"/>
    <col min="2031" max="2032" width="9.140625" style="269" customWidth="1"/>
    <col min="2033" max="2035" width="10.85546875" style="269" customWidth="1"/>
    <col min="2036" max="2036" width="0.85546875" style="269" customWidth="1"/>
    <col min="2037" max="2037" width="9.5703125" style="269" customWidth="1"/>
    <col min="2038" max="2038" width="10.85546875" style="269" bestFit="1" customWidth="1"/>
    <col min="2039" max="2039" width="10.42578125" style="269" customWidth="1"/>
    <col min="2040" max="2041" width="9.140625" style="269" customWidth="1"/>
    <col min="2042" max="2044" width="10.85546875" style="269" customWidth="1"/>
    <col min="2045" max="2045" width="4.85546875" style="269" customWidth="1"/>
    <col min="2046" max="2046" width="12.140625" style="269" customWidth="1"/>
    <col min="2047" max="2047" width="11.140625" style="269" customWidth="1"/>
    <col min="2048" max="2049" width="0" style="269" hidden="1" customWidth="1"/>
    <col min="2050" max="2248" width="8.85546875" style="269"/>
    <col min="2249" max="2249" width="4.140625" style="269" customWidth="1"/>
    <col min="2250" max="2250" width="7.42578125" style="269" customWidth="1"/>
    <col min="2251" max="2251" width="24.140625" style="269" customWidth="1"/>
    <col min="2252" max="2252" width="10.85546875" style="269" bestFit="1" customWidth="1"/>
    <col min="2253" max="2253" width="12.140625" style="269" customWidth="1"/>
    <col min="2254" max="2254" width="10.85546875" style="269" customWidth="1"/>
    <col min="2255" max="2255" width="12.85546875" style="269" customWidth="1"/>
    <col min="2256" max="2256" width="0.85546875" style="269" customWidth="1"/>
    <col min="2257" max="2257" width="9.5703125" style="269" customWidth="1"/>
    <col min="2258" max="2258" width="10.85546875" style="269" bestFit="1" customWidth="1"/>
    <col min="2259" max="2259" width="10.42578125" style="269" customWidth="1"/>
    <col min="2260" max="2261" width="9.140625" style="269" customWidth="1"/>
    <col min="2262" max="2264" width="10.85546875" style="269" customWidth="1"/>
    <col min="2265" max="2265" width="1.85546875" style="269" customWidth="1"/>
    <col min="2266" max="2266" width="9.5703125" style="269" customWidth="1"/>
    <col min="2267" max="2267" width="10.85546875" style="269" bestFit="1" customWidth="1"/>
    <col min="2268" max="2268" width="10.42578125" style="269" customWidth="1"/>
    <col min="2269" max="2270" width="9.140625" style="269" customWidth="1"/>
    <col min="2271" max="2273" width="10.85546875" style="269" customWidth="1"/>
    <col min="2274" max="2274" width="0.85546875" style="269" customWidth="1"/>
    <col min="2275" max="2275" width="9.5703125" style="269" customWidth="1"/>
    <col min="2276" max="2276" width="10.85546875" style="269" bestFit="1" customWidth="1"/>
    <col min="2277" max="2277" width="10.42578125" style="269" customWidth="1"/>
    <col min="2278" max="2279" width="9.140625" style="269" customWidth="1"/>
    <col min="2280" max="2282" width="10.85546875" style="269" customWidth="1"/>
    <col min="2283" max="2283" width="0.85546875" style="269" customWidth="1"/>
    <col min="2284" max="2284" width="9.5703125" style="269" customWidth="1"/>
    <col min="2285" max="2285" width="10.85546875" style="269" bestFit="1" customWidth="1"/>
    <col min="2286" max="2286" width="10.42578125" style="269" customWidth="1"/>
    <col min="2287" max="2288" width="9.140625" style="269" customWidth="1"/>
    <col min="2289" max="2291" width="10.85546875" style="269" customWidth="1"/>
    <col min="2292" max="2292" width="0.85546875" style="269" customWidth="1"/>
    <col min="2293" max="2293" width="9.5703125" style="269" customWidth="1"/>
    <col min="2294" max="2294" width="10.85546875" style="269" bestFit="1" customWidth="1"/>
    <col min="2295" max="2295" width="10.42578125" style="269" customWidth="1"/>
    <col min="2296" max="2297" width="9.140625" style="269" customWidth="1"/>
    <col min="2298" max="2300" width="10.85546875" style="269" customWidth="1"/>
    <col min="2301" max="2301" width="4.85546875" style="269" customWidth="1"/>
    <col min="2302" max="2302" width="12.140625" style="269" customWidth="1"/>
    <col min="2303" max="2303" width="11.140625" style="269" customWidth="1"/>
    <col min="2304" max="2305" width="0" style="269" hidden="1" customWidth="1"/>
    <col min="2306" max="2504" width="8.85546875" style="269"/>
    <col min="2505" max="2505" width="4.140625" style="269" customWidth="1"/>
    <col min="2506" max="2506" width="7.42578125" style="269" customWidth="1"/>
    <col min="2507" max="2507" width="24.140625" style="269" customWidth="1"/>
    <col min="2508" max="2508" width="10.85546875" style="269" bestFit="1" customWidth="1"/>
    <col min="2509" max="2509" width="12.140625" style="269" customWidth="1"/>
    <col min="2510" max="2510" width="10.85546875" style="269" customWidth="1"/>
    <col min="2511" max="2511" width="12.85546875" style="269" customWidth="1"/>
    <col min="2512" max="2512" width="0.85546875" style="269" customWidth="1"/>
    <col min="2513" max="2513" width="9.5703125" style="269" customWidth="1"/>
    <col min="2514" max="2514" width="10.85546875" style="269" bestFit="1" customWidth="1"/>
    <col min="2515" max="2515" width="10.42578125" style="269" customWidth="1"/>
    <col min="2516" max="2517" width="9.140625" style="269" customWidth="1"/>
    <col min="2518" max="2520" width="10.85546875" style="269" customWidth="1"/>
    <col min="2521" max="2521" width="1.85546875" style="269" customWidth="1"/>
    <col min="2522" max="2522" width="9.5703125" style="269" customWidth="1"/>
    <col min="2523" max="2523" width="10.85546875" style="269" bestFit="1" customWidth="1"/>
    <col min="2524" max="2524" width="10.42578125" style="269" customWidth="1"/>
    <col min="2525" max="2526" width="9.140625" style="269" customWidth="1"/>
    <col min="2527" max="2529" width="10.85546875" style="269" customWidth="1"/>
    <col min="2530" max="2530" width="0.85546875" style="269" customWidth="1"/>
    <col min="2531" max="2531" width="9.5703125" style="269" customWidth="1"/>
    <col min="2532" max="2532" width="10.85546875" style="269" bestFit="1" customWidth="1"/>
    <col min="2533" max="2533" width="10.42578125" style="269" customWidth="1"/>
    <col min="2534" max="2535" width="9.140625" style="269" customWidth="1"/>
    <col min="2536" max="2538" width="10.85546875" style="269" customWidth="1"/>
    <col min="2539" max="2539" width="0.85546875" style="269" customWidth="1"/>
    <col min="2540" max="2540" width="9.5703125" style="269" customWidth="1"/>
    <col min="2541" max="2541" width="10.85546875" style="269" bestFit="1" customWidth="1"/>
    <col min="2542" max="2542" width="10.42578125" style="269" customWidth="1"/>
    <col min="2543" max="2544" width="9.140625" style="269" customWidth="1"/>
    <col min="2545" max="2547" width="10.85546875" style="269" customWidth="1"/>
    <col min="2548" max="2548" width="0.85546875" style="269" customWidth="1"/>
    <col min="2549" max="2549" width="9.5703125" style="269" customWidth="1"/>
    <col min="2550" max="2550" width="10.85546875" style="269" bestFit="1" customWidth="1"/>
    <col min="2551" max="2551" width="10.42578125" style="269" customWidth="1"/>
    <col min="2552" max="2553" width="9.140625" style="269" customWidth="1"/>
    <col min="2554" max="2556" width="10.85546875" style="269" customWidth="1"/>
    <col min="2557" max="2557" width="4.85546875" style="269" customWidth="1"/>
    <col min="2558" max="2558" width="12.140625" style="269" customWidth="1"/>
    <col min="2559" max="2559" width="11.140625" style="269" customWidth="1"/>
    <col min="2560" max="2561" width="0" style="269" hidden="1" customWidth="1"/>
    <col min="2562" max="2760" width="8.85546875" style="269"/>
    <col min="2761" max="2761" width="4.140625" style="269" customWidth="1"/>
    <col min="2762" max="2762" width="7.42578125" style="269" customWidth="1"/>
    <col min="2763" max="2763" width="24.140625" style="269" customWidth="1"/>
    <col min="2764" max="2764" width="10.85546875" style="269" bestFit="1" customWidth="1"/>
    <col min="2765" max="2765" width="12.140625" style="269" customWidth="1"/>
    <col min="2766" max="2766" width="10.85546875" style="269" customWidth="1"/>
    <col min="2767" max="2767" width="12.85546875" style="269" customWidth="1"/>
    <col min="2768" max="2768" width="0.85546875" style="269" customWidth="1"/>
    <col min="2769" max="2769" width="9.5703125" style="269" customWidth="1"/>
    <col min="2770" max="2770" width="10.85546875" style="269" bestFit="1" customWidth="1"/>
    <col min="2771" max="2771" width="10.42578125" style="269" customWidth="1"/>
    <col min="2772" max="2773" width="9.140625" style="269" customWidth="1"/>
    <col min="2774" max="2776" width="10.85546875" style="269" customWidth="1"/>
    <col min="2777" max="2777" width="1.85546875" style="269" customWidth="1"/>
    <col min="2778" max="2778" width="9.5703125" style="269" customWidth="1"/>
    <col min="2779" max="2779" width="10.85546875" style="269" bestFit="1" customWidth="1"/>
    <col min="2780" max="2780" width="10.42578125" style="269" customWidth="1"/>
    <col min="2781" max="2782" width="9.140625" style="269" customWidth="1"/>
    <col min="2783" max="2785" width="10.85546875" style="269" customWidth="1"/>
    <col min="2786" max="2786" width="0.85546875" style="269" customWidth="1"/>
    <col min="2787" max="2787" width="9.5703125" style="269" customWidth="1"/>
    <col min="2788" max="2788" width="10.85546875" style="269" bestFit="1" customWidth="1"/>
    <col min="2789" max="2789" width="10.42578125" style="269" customWidth="1"/>
    <col min="2790" max="2791" width="9.140625" style="269" customWidth="1"/>
    <col min="2792" max="2794" width="10.85546875" style="269" customWidth="1"/>
    <col min="2795" max="2795" width="0.85546875" style="269" customWidth="1"/>
    <col min="2796" max="2796" width="9.5703125" style="269" customWidth="1"/>
    <col min="2797" max="2797" width="10.85546875" style="269" bestFit="1" customWidth="1"/>
    <col min="2798" max="2798" width="10.42578125" style="269" customWidth="1"/>
    <col min="2799" max="2800" width="9.140625" style="269" customWidth="1"/>
    <col min="2801" max="2803" width="10.85546875" style="269" customWidth="1"/>
    <col min="2804" max="2804" width="0.85546875" style="269" customWidth="1"/>
    <col min="2805" max="2805" width="9.5703125" style="269" customWidth="1"/>
    <col min="2806" max="2806" width="10.85546875" style="269" bestFit="1" customWidth="1"/>
    <col min="2807" max="2807" width="10.42578125" style="269" customWidth="1"/>
    <col min="2808" max="2809" width="9.140625" style="269" customWidth="1"/>
    <col min="2810" max="2812" width="10.85546875" style="269" customWidth="1"/>
    <col min="2813" max="2813" width="4.85546875" style="269" customWidth="1"/>
    <col min="2814" max="2814" width="12.140625" style="269" customWidth="1"/>
    <col min="2815" max="2815" width="11.140625" style="269" customWidth="1"/>
    <col min="2816" max="2817" width="0" style="269" hidden="1" customWidth="1"/>
    <col min="2818" max="3016" width="8.85546875" style="269"/>
    <col min="3017" max="3017" width="4.140625" style="269" customWidth="1"/>
    <col min="3018" max="3018" width="7.42578125" style="269" customWidth="1"/>
    <col min="3019" max="3019" width="24.140625" style="269" customWidth="1"/>
    <col min="3020" max="3020" width="10.85546875" style="269" bestFit="1" customWidth="1"/>
    <col min="3021" max="3021" width="12.140625" style="269" customWidth="1"/>
    <col min="3022" max="3022" width="10.85546875" style="269" customWidth="1"/>
    <col min="3023" max="3023" width="12.85546875" style="269" customWidth="1"/>
    <col min="3024" max="3024" width="0.85546875" style="269" customWidth="1"/>
    <col min="3025" max="3025" width="9.5703125" style="269" customWidth="1"/>
    <col min="3026" max="3026" width="10.85546875" style="269" bestFit="1" customWidth="1"/>
    <col min="3027" max="3027" width="10.42578125" style="269" customWidth="1"/>
    <col min="3028" max="3029" width="9.140625" style="269" customWidth="1"/>
    <col min="3030" max="3032" width="10.85546875" style="269" customWidth="1"/>
    <col min="3033" max="3033" width="1.85546875" style="269" customWidth="1"/>
    <col min="3034" max="3034" width="9.5703125" style="269" customWidth="1"/>
    <col min="3035" max="3035" width="10.85546875" style="269" bestFit="1" customWidth="1"/>
    <col min="3036" max="3036" width="10.42578125" style="269" customWidth="1"/>
    <col min="3037" max="3038" width="9.140625" style="269" customWidth="1"/>
    <col min="3039" max="3041" width="10.85546875" style="269" customWidth="1"/>
    <col min="3042" max="3042" width="0.85546875" style="269" customWidth="1"/>
    <col min="3043" max="3043" width="9.5703125" style="269" customWidth="1"/>
    <col min="3044" max="3044" width="10.85546875" style="269" bestFit="1" customWidth="1"/>
    <col min="3045" max="3045" width="10.42578125" style="269" customWidth="1"/>
    <col min="3046" max="3047" width="9.140625" style="269" customWidth="1"/>
    <col min="3048" max="3050" width="10.85546875" style="269" customWidth="1"/>
    <col min="3051" max="3051" width="0.85546875" style="269" customWidth="1"/>
    <col min="3052" max="3052" width="9.5703125" style="269" customWidth="1"/>
    <col min="3053" max="3053" width="10.85546875" style="269" bestFit="1" customWidth="1"/>
    <col min="3054" max="3054" width="10.42578125" style="269" customWidth="1"/>
    <col min="3055" max="3056" width="9.140625" style="269" customWidth="1"/>
    <col min="3057" max="3059" width="10.85546875" style="269" customWidth="1"/>
    <col min="3060" max="3060" width="0.85546875" style="269" customWidth="1"/>
    <col min="3061" max="3061" width="9.5703125" style="269" customWidth="1"/>
    <col min="3062" max="3062" width="10.85546875" style="269" bestFit="1" customWidth="1"/>
    <col min="3063" max="3063" width="10.42578125" style="269" customWidth="1"/>
    <col min="3064" max="3065" width="9.140625" style="269" customWidth="1"/>
    <col min="3066" max="3068" width="10.85546875" style="269" customWidth="1"/>
    <col min="3069" max="3069" width="4.85546875" style="269" customWidth="1"/>
    <col min="3070" max="3070" width="12.140625" style="269" customWidth="1"/>
    <col min="3071" max="3071" width="11.140625" style="269" customWidth="1"/>
    <col min="3072" max="3073" width="0" style="269" hidden="1" customWidth="1"/>
    <col min="3074" max="3272" width="8.85546875" style="269"/>
    <col min="3273" max="3273" width="4.140625" style="269" customWidth="1"/>
    <col min="3274" max="3274" width="7.42578125" style="269" customWidth="1"/>
    <col min="3275" max="3275" width="24.140625" style="269" customWidth="1"/>
    <col min="3276" max="3276" width="10.85546875" style="269" bestFit="1" customWidth="1"/>
    <col min="3277" max="3277" width="12.140625" style="269" customWidth="1"/>
    <col min="3278" max="3278" width="10.85546875" style="269" customWidth="1"/>
    <col min="3279" max="3279" width="12.85546875" style="269" customWidth="1"/>
    <col min="3280" max="3280" width="0.85546875" style="269" customWidth="1"/>
    <col min="3281" max="3281" width="9.5703125" style="269" customWidth="1"/>
    <col min="3282" max="3282" width="10.85546875" style="269" bestFit="1" customWidth="1"/>
    <col min="3283" max="3283" width="10.42578125" style="269" customWidth="1"/>
    <col min="3284" max="3285" width="9.140625" style="269" customWidth="1"/>
    <col min="3286" max="3288" width="10.85546875" style="269" customWidth="1"/>
    <col min="3289" max="3289" width="1.85546875" style="269" customWidth="1"/>
    <col min="3290" max="3290" width="9.5703125" style="269" customWidth="1"/>
    <col min="3291" max="3291" width="10.85546875" style="269" bestFit="1" customWidth="1"/>
    <col min="3292" max="3292" width="10.42578125" style="269" customWidth="1"/>
    <col min="3293" max="3294" width="9.140625" style="269" customWidth="1"/>
    <col min="3295" max="3297" width="10.85546875" style="269" customWidth="1"/>
    <col min="3298" max="3298" width="0.85546875" style="269" customWidth="1"/>
    <col min="3299" max="3299" width="9.5703125" style="269" customWidth="1"/>
    <col min="3300" max="3300" width="10.85546875" style="269" bestFit="1" customWidth="1"/>
    <col min="3301" max="3301" width="10.42578125" style="269" customWidth="1"/>
    <col min="3302" max="3303" width="9.140625" style="269" customWidth="1"/>
    <col min="3304" max="3306" width="10.85546875" style="269" customWidth="1"/>
    <col min="3307" max="3307" width="0.85546875" style="269" customWidth="1"/>
    <col min="3308" max="3308" width="9.5703125" style="269" customWidth="1"/>
    <col min="3309" max="3309" width="10.85546875" style="269" bestFit="1" customWidth="1"/>
    <col min="3310" max="3310" width="10.42578125" style="269" customWidth="1"/>
    <col min="3311" max="3312" width="9.140625" style="269" customWidth="1"/>
    <col min="3313" max="3315" width="10.85546875" style="269" customWidth="1"/>
    <col min="3316" max="3316" width="0.85546875" style="269" customWidth="1"/>
    <col min="3317" max="3317" width="9.5703125" style="269" customWidth="1"/>
    <col min="3318" max="3318" width="10.85546875" style="269" bestFit="1" customWidth="1"/>
    <col min="3319" max="3319" width="10.42578125" style="269" customWidth="1"/>
    <col min="3320" max="3321" width="9.140625" style="269" customWidth="1"/>
    <col min="3322" max="3324" width="10.85546875" style="269" customWidth="1"/>
    <col min="3325" max="3325" width="4.85546875" style="269" customWidth="1"/>
    <col min="3326" max="3326" width="12.140625" style="269" customWidth="1"/>
    <col min="3327" max="3327" width="11.140625" style="269" customWidth="1"/>
    <col min="3328" max="3329" width="0" style="269" hidden="1" customWidth="1"/>
    <col min="3330" max="3528" width="8.85546875" style="269"/>
    <col min="3529" max="3529" width="4.140625" style="269" customWidth="1"/>
    <col min="3530" max="3530" width="7.42578125" style="269" customWidth="1"/>
    <col min="3531" max="3531" width="24.140625" style="269" customWidth="1"/>
    <col min="3532" max="3532" width="10.85546875" style="269" bestFit="1" customWidth="1"/>
    <col min="3533" max="3533" width="12.140625" style="269" customWidth="1"/>
    <col min="3534" max="3534" width="10.85546875" style="269" customWidth="1"/>
    <col min="3535" max="3535" width="12.85546875" style="269" customWidth="1"/>
    <col min="3536" max="3536" width="0.85546875" style="269" customWidth="1"/>
    <col min="3537" max="3537" width="9.5703125" style="269" customWidth="1"/>
    <col min="3538" max="3538" width="10.85546875" style="269" bestFit="1" customWidth="1"/>
    <col min="3539" max="3539" width="10.42578125" style="269" customWidth="1"/>
    <col min="3540" max="3541" width="9.140625" style="269" customWidth="1"/>
    <col min="3542" max="3544" width="10.85546875" style="269" customWidth="1"/>
    <col min="3545" max="3545" width="1.85546875" style="269" customWidth="1"/>
    <col min="3546" max="3546" width="9.5703125" style="269" customWidth="1"/>
    <col min="3547" max="3547" width="10.85546875" style="269" bestFit="1" customWidth="1"/>
    <col min="3548" max="3548" width="10.42578125" style="269" customWidth="1"/>
    <col min="3549" max="3550" width="9.140625" style="269" customWidth="1"/>
    <col min="3551" max="3553" width="10.85546875" style="269" customWidth="1"/>
    <col min="3554" max="3554" width="0.85546875" style="269" customWidth="1"/>
    <col min="3555" max="3555" width="9.5703125" style="269" customWidth="1"/>
    <col min="3556" max="3556" width="10.85546875" style="269" bestFit="1" customWidth="1"/>
    <col min="3557" max="3557" width="10.42578125" style="269" customWidth="1"/>
    <col min="3558" max="3559" width="9.140625" style="269" customWidth="1"/>
    <col min="3560" max="3562" width="10.85546875" style="269" customWidth="1"/>
    <col min="3563" max="3563" width="0.85546875" style="269" customWidth="1"/>
    <col min="3564" max="3564" width="9.5703125" style="269" customWidth="1"/>
    <col min="3565" max="3565" width="10.85546875" style="269" bestFit="1" customWidth="1"/>
    <col min="3566" max="3566" width="10.42578125" style="269" customWidth="1"/>
    <col min="3567" max="3568" width="9.140625" style="269" customWidth="1"/>
    <col min="3569" max="3571" width="10.85546875" style="269" customWidth="1"/>
    <col min="3572" max="3572" width="0.85546875" style="269" customWidth="1"/>
    <col min="3573" max="3573" width="9.5703125" style="269" customWidth="1"/>
    <col min="3574" max="3574" width="10.85546875" style="269" bestFit="1" customWidth="1"/>
    <col min="3575" max="3575" width="10.42578125" style="269" customWidth="1"/>
    <col min="3576" max="3577" width="9.140625" style="269" customWidth="1"/>
    <col min="3578" max="3580" width="10.85546875" style="269" customWidth="1"/>
    <col min="3581" max="3581" width="4.85546875" style="269" customWidth="1"/>
    <col min="3582" max="3582" width="12.140625" style="269" customWidth="1"/>
    <col min="3583" max="3583" width="11.140625" style="269" customWidth="1"/>
    <col min="3584" max="3585" width="0" style="269" hidden="1" customWidth="1"/>
    <col min="3586" max="3784" width="8.85546875" style="269"/>
    <col min="3785" max="3785" width="4.140625" style="269" customWidth="1"/>
    <col min="3786" max="3786" width="7.42578125" style="269" customWidth="1"/>
    <col min="3787" max="3787" width="24.140625" style="269" customWidth="1"/>
    <col min="3788" max="3788" width="10.85546875" style="269" bestFit="1" customWidth="1"/>
    <col min="3789" max="3789" width="12.140625" style="269" customWidth="1"/>
    <col min="3790" max="3790" width="10.85546875" style="269" customWidth="1"/>
    <col min="3791" max="3791" width="12.85546875" style="269" customWidth="1"/>
    <col min="3792" max="3792" width="0.85546875" style="269" customWidth="1"/>
    <col min="3793" max="3793" width="9.5703125" style="269" customWidth="1"/>
    <col min="3794" max="3794" width="10.85546875" style="269" bestFit="1" customWidth="1"/>
    <col min="3795" max="3795" width="10.42578125" style="269" customWidth="1"/>
    <col min="3796" max="3797" width="9.140625" style="269" customWidth="1"/>
    <col min="3798" max="3800" width="10.85546875" style="269" customWidth="1"/>
    <col min="3801" max="3801" width="1.85546875" style="269" customWidth="1"/>
    <col min="3802" max="3802" width="9.5703125" style="269" customWidth="1"/>
    <col min="3803" max="3803" width="10.85546875" style="269" bestFit="1" customWidth="1"/>
    <col min="3804" max="3804" width="10.42578125" style="269" customWidth="1"/>
    <col min="3805" max="3806" width="9.140625" style="269" customWidth="1"/>
    <col min="3807" max="3809" width="10.85546875" style="269" customWidth="1"/>
    <col min="3810" max="3810" width="0.85546875" style="269" customWidth="1"/>
    <col min="3811" max="3811" width="9.5703125" style="269" customWidth="1"/>
    <col min="3812" max="3812" width="10.85546875" style="269" bestFit="1" customWidth="1"/>
    <col min="3813" max="3813" width="10.42578125" style="269" customWidth="1"/>
    <col min="3814" max="3815" width="9.140625" style="269" customWidth="1"/>
    <col min="3816" max="3818" width="10.85546875" style="269" customWidth="1"/>
    <col min="3819" max="3819" width="0.85546875" style="269" customWidth="1"/>
    <col min="3820" max="3820" width="9.5703125" style="269" customWidth="1"/>
    <col min="3821" max="3821" width="10.85546875" style="269" bestFit="1" customWidth="1"/>
    <col min="3822" max="3822" width="10.42578125" style="269" customWidth="1"/>
    <col min="3823" max="3824" width="9.140625" style="269" customWidth="1"/>
    <col min="3825" max="3827" width="10.85546875" style="269" customWidth="1"/>
    <col min="3828" max="3828" width="0.85546875" style="269" customWidth="1"/>
    <col min="3829" max="3829" width="9.5703125" style="269" customWidth="1"/>
    <col min="3830" max="3830" width="10.85546875" style="269" bestFit="1" customWidth="1"/>
    <col min="3831" max="3831" width="10.42578125" style="269" customWidth="1"/>
    <col min="3832" max="3833" width="9.140625" style="269" customWidth="1"/>
    <col min="3834" max="3836" width="10.85546875" style="269" customWidth="1"/>
    <col min="3837" max="3837" width="4.85546875" style="269" customWidth="1"/>
    <col min="3838" max="3838" width="12.140625" style="269" customWidth="1"/>
    <col min="3839" max="3839" width="11.140625" style="269" customWidth="1"/>
    <col min="3840" max="3841" width="0" style="269" hidden="1" customWidth="1"/>
    <col min="3842" max="4040" width="8.85546875" style="269"/>
    <col min="4041" max="4041" width="4.140625" style="269" customWidth="1"/>
    <col min="4042" max="4042" width="7.42578125" style="269" customWidth="1"/>
    <col min="4043" max="4043" width="24.140625" style="269" customWidth="1"/>
    <col min="4044" max="4044" width="10.85546875" style="269" bestFit="1" customWidth="1"/>
    <col min="4045" max="4045" width="12.140625" style="269" customWidth="1"/>
    <col min="4046" max="4046" width="10.85546875" style="269" customWidth="1"/>
    <col min="4047" max="4047" width="12.85546875" style="269" customWidth="1"/>
    <col min="4048" max="4048" width="0.85546875" style="269" customWidth="1"/>
    <col min="4049" max="4049" width="9.5703125" style="269" customWidth="1"/>
    <col min="4050" max="4050" width="10.85546875" style="269" bestFit="1" customWidth="1"/>
    <col min="4051" max="4051" width="10.42578125" style="269" customWidth="1"/>
    <col min="4052" max="4053" width="9.140625" style="269" customWidth="1"/>
    <col min="4054" max="4056" width="10.85546875" style="269" customWidth="1"/>
    <col min="4057" max="4057" width="1.85546875" style="269" customWidth="1"/>
    <col min="4058" max="4058" width="9.5703125" style="269" customWidth="1"/>
    <col min="4059" max="4059" width="10.85546875" style="269" bestFit="1" customWidth="1"/>
    <col min="4060" max="4060" width="10.42578125" style="269" customWidth="1"/>
    <col min="4061" max="4062" width="9.140625" style="269" customWidth="1"/>
    <col min="4063" max="4065" width="10.85546875" style="269" customWidth="1"/>
    <col min="4066" max="4066" width="0.85546875" style="269" customWidth="1"/>
    <col min="4067" max="4067" width="9.5703125" style="269" customWidth="1"/>
    <col min="4068" max="4068" width="10.85546875" style="269" bestFit="1" customWidth="1"/>
    <col min="4069" max="4069" width="10.42578125" style="269" customWidth="1"/>
    <col min="4070" max="4071" width="9.140625" style="269" customWidth="1"/>
    <col min="4072" max="4074" width="10.85546875" style="269" customWidth="1"/>
    <col min="4075" max="4075" width="0.85546875" style="269" customWidth="1"/>
    <col min="4076" max="4076" width="9.5703125" style="269" customWidth="1"/>
    <col min="4077" max="4077" width="10.85546875" style="269" bestFit="1" customWidth="1"/>
    <col min="4078" max="4078" width="10.42578125" style="269" customWidth="1"/>
    <col min="4079" max="4080" width="9.140625" style="269" customWidth="1"/>
    <col min="4081" max="4083" width="10.85546875" style="269" customWidth="1"/>
    <col min="4084" max="4084" width="0.85546875" style="269" customWidth="1"/>
    <col min="4085" max="4085" width="9.5703125" style="269" customWidth="1"/>
    <col min="4086" max="4086" width="10.85546875" style="269" bestFit="1" customWidth="1"/>
    <col min="4087" max="4087" width="10.42578125" style="269" customWidth="1"/>
    <col min="4088" max="4089" width="9.140625" style="269" customWidth="1"/>
    <col min="4090" max="4092" width="10.85546875" style="269" customWidth="1"/>
    <col min="4093" max="4093" width="4.85546875" style="269" customWidth="1"/>
    <col min="4094" max="4094" width="12.140625" style="269" customWidth="1"/>
    <col min="4095" max="4095" width="11.140625" style="269" customWidth="1"/>
    <col min="4096" max="4097" width="0" style="269" hidden="1" customWidth="1"/>
    <col min="4098" max="4296" width="8.85546875" style="269"/>
    <col min="4297" max="4297" width="4.140625" style="269" customWidth="1"/>
    <col min="4298" max="4298" width="7.42578125" style="269" customWidth="1"/>
    <col min="4299" max="4299" width="24.140625" style="269" customWidth="1"/>
    <col min="4300" max="4300" width="10.85546875" style="269" bestFit="1" customWidth="1"/>
    <col min="4301" max="4301" width="12.140625" style="269" customWidth="1"/>
    <col min="4302" max="4302" width="10.85546875" style="269" customWidth="1"/>
    <col min="4303" max="4303" width="12.85546875" style="269" customWidth="1"/>
    <col min="4304" max="4304" width="0.85546875" style="269" customWidth="1"/>
    <col min="4305" max="4305" width="9.5703125" style="269" customWidth="1"/>
    <col min="4306" max="4306" width="10.85546875" style="269" bestFit="1" customWidth="1"/>
    <col min="4307" max="4307" width="10.42578125" style="269" customWidth="1"/>
    <col min="4308" max="4309" width="9.140625" style="269" customWidth="1"/>
    <col min="4310" max="4312" width="10.85546875" style="269" customWidth="1"/>
    <col min="4313" max="4313" width="1.85546875" style="269" customWidth="1"/>
    <col min="4314" max="4314" width="9.5703125" style="269" customWidth="1"/>
    <col min="4315" max="4315" width="10.85546875" style="269" bestFit="1" customWidth="1"/>
    <col min="4316" max="4316" width="10.42578125" style="269" customWidth="1"/>
    <col min="4317" max="4318" width="9.140625" style="269" customWidth="1"/>
    <col min="4319" max="4321" width="10.85546875" style="269" customWidth="1"/>
    <col min="4322" max="4322" width="0.85546875" style="269" customWidth="1"/>
    <col min="4323" max="4323" width="9.5703125" style="269" customWidth="1"/>
    <col min="4324" max="4324" width="10.85546875" style="269" bestFit="1" customWidth="1"/>
    <col min="4325" max="4325" width="10.42578125" style="269" customWidth="1"/>
    <col min="4326" max="4327" width="9.140625" style="269" customWidth="1"/>
    <col min="4328" max="4330" width="10.85546875" style="269" customWidth="1"/>
    <col min="4331" max="4331" width="0.85546875" style="269" customWidth="1"/>
    <col min="4332" max="4332" width="9.5703125" style="269" customWidth="1"/>
    <col min="4333" max="4333" width="10.85546875" style="269" bestFit="1" customWidth="1"/>
    <col min="4334" max="4334" width="10.42578125" style="269" customWidth="1"/>
    <col min="4335" max="4336" width="9.140625" style="269" customWidth="1"/>
    <col min="4337" max="4339" width="10.85546875" style="269" customWidth="1"/>
    <col min="4340" max="4340" width="0.85546875" style="269" customWidth="1"/>
    <col min="4341" max="4341" width="9.5703125" style="269" customWidth="1"/>
    <col min="4342" max="4342" width="10.85546875" style="269" bestFit="1" customWidth="1"/>
    <col min="4343" max="4343" width="10.42578125" style="269" customWidth="1"/>
    <col min="4344" max="4345" width="9.140625" style="269" customWidth="1"/>
    <col min="4346" max="4348" width="10.85546875" style="269" customWidth="1"/>
    <col min="4349" max="4349" width="4.85546875" style="269" customWidth="1"/>
    <col min="4350" max="4350" width="12.140625" style="269" customWidth="1"/>
    <col min="4351" max="4351" width="11.140625" style="269" customWidth="1"/>
    <col min="4352" max="4353" width="0" style="269" hidden="1" customWidth="1"/>
    <col min="4354" max="4552" width="8.85546875" style="269"/>
    <col min="4553" max="4553" width="4.140625" style="269" customWidth="1"/>
    <col min="4554" max="4554" width="7.42578125" style="269" customWidth="1"/>
    <col min="4555" max="4555" width="24.140625" style="269" customWidth="1"/>
    <col min="4556" max="4556" width="10.85546875" style="269" bestFit="1" customWidth="1"/>
    <col min="4557" max="4557" width="12.140625" style="269" customWidth="1"/>
    <col min="4558" max="4558" width="10.85546875" style="269" customWidth="1"/>
    <col min="4559" max="4559" width="12.85546875" style="269" customWidth="1"/>
    <col min="4560" max="4560" width="0.85546875" style="269" customWidth="1"/>
    <col min="4561" max="4561" width="9.5703125" style="269" customWidth="1"/>
    <col min="4562" max="4562" width="10.85546875" style="269" bestFit="1" customWidth="1"/>
    <col min="4563" max="4563" width="10.42578125" style="269" customWidth="1"/>
    <col min="4564" max="4565" width="9.140625" style="269" customWidth="1"/>
    <col min="4566" max="4568" width="10.85546875" style="269" customWidth="1"/>
    <col min="4569" max="4569" width="1.85546875" style="269" customWidth="1"/>
    <col min="4570" max="4570" width="9.5703125" style="269" customWidth="1"/>
    <col min="4571" max="4571" width="10.85546875" style="269" bestFit="1" customWidth="1"/>
    <col min="4572" max="4572" width="10.42578125" style="269" customWidth="1"/>
    <col min="4573" max="4574" width="9.140625" style="269" customWidth="1"/>
    <col min="4575" max="4577" width="10.85546875" style="269" customWidth="1"/>
    <col min="4578" max="4578" width="0.85546875" style="269" customWidth="1"/>
    <col min="4579" max="4579" width="9.5703125" style="269" customWidth="1"/>
    <col min="4580" max="4580" width="10.85546875" style="269" bestFit="1" customWidth="1"/>
    <col min="4581" max="4581" width="10.42578125" style="269" customWidth="1"/>
    <col min="4582" max="4583" width="9.140625" style="269" customWidth="1"/>
    <col min="4584" max="4586" width="10.85546875" style="269" customWidth="1"/>
    <col min="4587" max="4587" width="0.85546875" style="269" customWidth="1"/>
    <col min="4588" max="4588" width="9.5703125" style="269" customWidth="1"/>
    <col min="4589" max="4589" width="10.85546875" style="269" bestFit="1" customWidth="1"/>
    <col min="4590" max="4590" width="10.42578125" style="269" customWidth="1"/>
    <col min="4591" max="4592" width="9.140625" style="269" customWidth="1"/>
    <col min="4593" max="4595" width="10.85546875" style="269" customWidth="1"/>
    <col min="4596" max="4596" width="0.85546875" style="269" customWidth="1"/>
    <col min="4597" max="4597" width="9.5703125" style="269" customWidth="1"/>
    <col min="4598" max="4598" width="10.85546875" style="269" bestFit="1" customWidth="1"/>
    <col min="4599" max="4599" width="10.42578125" style="269" customWidth="1"/>
    <col min="4600" max="4601" width="9.140625" style="269" customWidth="1"/>
    <col min="4602" max="4604" width="10.85546875" style="269" customWidth="1"/>
    <col min="4605" max="4605" width="4.85546875" style="269" customWidth="1"/>
    <col min="4606" max="4606" width="12.140625" style="269" customWidth="1"/>
    <col min="4607" max="4607" width="11.140625" style="269" customWidth="1"/>
    <col min="4608" max="4609" width="0" style="269" hidden="1" customWidth="1"/>
    <col min="4610" max="4808" width="8.85546875" style="269"/>
    <col min="4809" max="4809" width="4.140625" style="269" customWidth="1"/>
    <col min="4810" max="4810" width="7.42578125" style="269" customWidth="1"/>
    <col min="4811" max="4811" width="24.140625" style="269" customWidth="1"/>
    <col min="4812" max="4812" width="10.85546875" style="269" bestFit="1" customWidth="1"/>
    <col min="4813" max="4813" width="12.140625" style="269" customWidth="1"/>
    <col min="4814" max="4814" width="10.85546875" style="269" customWidth="1"/>
    <col min="4815" max="4815" width="12.85546875" style="269" customWidth="1"/>
    <col min="4816" max="4816" width="0.85546875" style="269" customWidth="1"/>
    <col min="4817" max="4817" width="9.5703125" style="269" customWidth="1"/>
    <col min="4818" max="4818" width="10.85546875" style="269" bestFit="1" customWidth="1"/>
    <col min="4819" max="4819" width="10.42578125" style="269" customWidth="1"/>
    <col min="4820" max="4821" width="9.140625" style="269" customWidth="1"/>
    <col min="4822" max="4824" width="10.85546875" style="269" customWidth="1"/>
    <col min="4825" max="4825" width="1.85546875" style="269" customWidth="1"/>
    <col min="4826" max="4826" width="9.5703125" style="269" customWidth="1"/>
    <col min="4827" max="4827" width="10.85546875" style="269" bestFit="1" customWidth="1"/>
    <col min="4828" max="4828" width="10.42578125" style="269" customWidth="1"/>
    <col min="4829" max="4830" width="9.140625" style="269" customWidth="1"/>
    <col min="4831" max="4833" width="10.85546875" style="269" customWidth="1"/>
    <col min="4834" max="4834" width="0.85546875" style="269" customWidth="1"/>
    <col min="4835" max="4835" width="9.5703125" style="269" customWidth="1"/>
    <col min="4836" max="4836" width="10.85546875" style="269" bestFit="1" customWidth="1"/>
    <col min="4837" max="4837" width="10.42578125" style="269" customWidth="1"/>
    <col min="4838" max="4839" width="9.140625" style="269" customWidth="1"/>
    <col min="4840" max="4842" width="10.85546875" style="269" customWidth="1"/>
    <col min="4843" max="4843" width="0.85546875" style="269" customWidth="1"/>
    <col min="4844" max="4844" width="9.5703125" style="269" customWidth="1"/>
    <col min="4845" max="4845" width="10.85546875" style="269" bestFit="1" customWidth="1"/>
    <col min="4846" max="4846" width="10.42578125" style="269" customWidth="1"/>
    <col min="4847" max="4848" width="9.140625" style="269" customWidth="1"/>
    <col min="4849" max="4851" width="10.85546875" style="269" customWidth="1"/>
    <col min="4852" max="4852" width="0.85546875" style="269" customWidth="1"/>
    <col min="4853" max="4853" width="9.5703125" style="269" customWidth="1"/>
    <col min="4854" max="4854" width="10.85546875" style="269" bestFit="1" customWidth="1"/>
    <col min="4855" max="4855" width="10.42578125" style="269" customWidth="1"/>
    <col min="4856" max="4857" width="9.140625" style="269" customWidth="1"/>
    <col min="4858" max="4860" width="10.85546875" style="269" customWidth="1"/>
    <col min="4861" max="4861" width="4.85546875" style="269" customWidth="1"/>
    <col min="4862" max="4862" width="12.140625" style="269" customWidth="1"/>
    <col min="4863" max="4863" width="11.140625" style="269" customWidth="1"/>
    <col min="4864" max="4865" width="0" style="269" hidden="1" customWidth="1"/>
    <col min="4866" max="5064" width="8.85546875" style="269"/>
    <col min="5065" max="5065" width="4.140625" style="269" customWidth="1"/>
    <col min="5066" max="5066" width="7.42578125" style="269" customWidth="1"/>
    <col min="5067" max="5067" width="24.140625" style="269" customWidth="1"/>
    <col min="5068" max="5068" width="10.85546875" style="269" bestFit="1" customWidth="1"/>
    <col min="5069" max="5069" width="12.140625" style="269" customWidth="1"/>
    <col min="5070" max="5070" width="10.85546875" style="269" customWidth="1"/>
    <col min="5071" max="5071" width="12.85546875" style="269" customWidth="1"/>
    <col min="5072" max="5072" width="0.85546875" style="269" customWidth="1"/>
    <col min="5073" max="5073" width="9.5703125" style="269" customWidth="1"/>
    <col min="5074" max="5074" width="10.85546875" style="269" bestFit="1" customWidth="1"/>
    <col min="5075" max="5075" width="10.42578125" style="269" customWidth="1"/>
    <col min="5076" max="5077" width="9.140625" style="269" customWidth="1"/>
    <col min="5078" max="5080" width="10.85546875" style="269" customWidth="1"/>
    <col min="5081" max="5081" width="1.85546875" style="269" customWidth="1"/>
    <col min="5082" max="5082" width="9.5703125" style="269" customWidth="1"/>
    <col min="5083" max="5083" width="10.85546875" style="269" bestFit="1" customWidth="1"/>
    <col min="5084" max="5084" width="10.42578125" style="269" customWidth="1"/>
    <col min="5085" max="5086" width="9.140625" style="269" customWidth="1"/>
    <col min="5087" max="5089" width="10.85546875" style="269" customWidth="1"/>
    <col min="5090" max="5090" width="0.85546875" style="269" customWidth="1"/>
    <col min="5091" max="5091" width="9.5703125" style="269" customWidth="1"/>
    <col min="5092" max="5092" width="10.85546875" style="269" bestFit="1" customWidth="1"/>
    <col min="5093" max="5093" width="10.42578125" style="269" customWidth="1"/>
    <col min="5094" max="5095" width="9.140625" style="269" customWidth="1"/>
    <col min="5096" max="5098" width="10.85546875" style="269" customWidth="1"/>
    <col min="5099" max="5099" width="0.85546875" style="269" customWidth="1"/>
    <col min="5100" max="5100" width="9.5703125" style="269" customWidth="1"/>
    <col min="5101" max="5101" width="10.85546875" style="269" bestFit="1" customWidth="1"/>
    <col min="5102" max="5102" width="10.42578125" style="269" customWidth="1"/>
    <col min="5103" max="5104" width="9.140625" style="269" customWidth="1"/>
    <col min="5105" max="5107" width="10.85546875" style="269" customWidth="1"/>
    <col min="5108" max="5108" width="0.85546875" style="269" customWidth="1"/>
    <col min="5109" max="5109" width="9.5703125" style="269" customWidth="1"/>
    <col min="5110" max="5110" width="10.85546875" style="269" bestFit="1" customWidth="1"/>
    <col min="5111" max="5111" width="10.42578125" style="269" customWidth="1"/>
    <col min="5112" max="5113" width="9.140625" style="269" customWidth="1"/>
    <col min="5114" max="5116" width="10.85546875" style="269" customWidth="1"/>
    <col min="5117" max="5117" width="4.85546875" style="269" customWidth="1"/>
    <col min="5118" max="5118" width="12.140625" style="269" customWidth="1"/>
    <col min="5119" max="5119" width="11.140625" style="269" customWidth="1"/>
    <col min="5120" max="5121" width="0" style="269" hidden="1" customWidth="1"/>
    <col min="5122" max="5320" width="8.85546875" style="269"/>
    <col min="5321" max="5321" width="4.140625" style="269" customWidth="1"/>
    <col min="5322" max="5322" width="7.42578125" style="269" customWidth="1"/>
    <col min="5323" max="5323" width="24.140625" style="269" customWidth="1"/>
    <col min="5324" max="5324" width="10.85546875" style="269" bestFit="1" customWidth="1"/>
    <col min="5325" max="5325" width="12.140625" style="269" customWidth="1"/>
    <col min="5326" max="5326" width="10.85546875" style="269" customWidth="1"/>
    <col min="5327" max="5327" width="12.85546875" style="269" customWidth="1"/>
    <col min="5328" max="5328" width="0.85546875" style="269" customWidth="1"/>
    <col min="5329" max="5329" width="9.5703125" style="269" customWidth="1"/>
    <col min="5330" max="5330" width="10.85546875" style="269" bestFit="1" customWidth="1"/>
    <col min="5331" max="5331" width="10.42578125" style="269" customWidth="1"/>
    <col min="5332" max="5333" width="9.140625" style="269" customWidth="1"/>
    <col min="5334" max="5336" width="10.85546875" style="269" customWidth="1"/>
    <col min="5337" max="5337" width="1.85546875" style="269" customWidth="1"/>
    <col min="5338" max="5338" width="9.5703125" style="269" customWidth="1"/>
    <col min="5339" max="5339" width="10.85546875" style="269" bestFit="1" customWidth="1"/>
    <col min="5340" max="5340" width="10.42578125" style="269" customWidth="1"/>
    <col min="5341" max="5342" width="9.140625" style="269" customWidth="1"/>
    <col min="5343" max="5345" width="10.85546875" style="269" customWidth="1"/>
    <col min="5346" max="5346" width="0.85546875" style="269" customWidth="1"/>
    <col min="5347" max="5347" width="9.5703125" style="269" customWidth="1"/>
    <col min="5348" max="5348" width="10.85546875" style="269" bestFit="1" customWidth="1"/>
    <col min="5349" max="5349" width="10.42578125" style="269" customWidth="1"/>
    <col min="5350" max="5351" width="9.140625" style="269" customWidth="1"/>
    <col min="5352" max="5354" width="10.85546875" style="269" customWidth="1"/>
    <col min="5355" max="5355" width="0.85546875" style="269" customWidth="1"/>
    <col min="5356" max="5356" width="9.5703125" style="269" customWidth="1"/>
    <col min="5357" max="5357" width="10.85546875" style="269" bestFit="1" customWidth="1"/>
    <col min="5358" max="5358" width="10.42578125" style="269" customWidth="1"/>
    <col min="5359" max="5360" width="9.140625" style="269" customWidth="1"/>
    <col min="5361" max="5363" width="10.85546875" style="269" customWidth="1"/>
    <col min="5364" max="5364" width="0.85546875" style="269" customWidth="1"/>
    <col min="5365" max="5365" width="9.5703125" style="269" customWidth="1"/>
    <col min="5366" max="5366" width="10.85546875" style="269" bestFit="1" customWidth="1"/>
    <col min="5367" max="5367" width="10.42578125" style="269" customWidth="1"/>
    <col min="5368" max="5369" width="9.140625" style="269" customWidth="1"/>
    <col min="5370" max="5372" width="10.85546875" style="269" customWidth="1"/>
    <col min="5373" max="5373" width="4.85546875" style="269" customWidth="1"/>
    <col min="5374" max="5374" width="12.140625" style="269" customWidth="1"/>
    <col min="5375" max="5375" width="11.140625" style="269" customWidth="1"/>
    <col min="5376" max="5377" width="0" style="269" hidden="1" customWidth="1"/>
    <col min="5378" max="5576" width="8.85546875" style="269"/>
    <col min="5577" max="5577" width="4.140625" style="269" customWidth="1"/>
    <col min="5578" max="5578" width="7.42578125" style="269" customWidth="1"/>
    <col min="5579" max="5579" width="24.140625" style="269" customWidth="1"/>
    <col min="5580" max="5580" width="10.85546875" style="269" bestFit="1" customWidth="1"/>
    <col min="5581" max="5581" width="12.140625" style="269" customWidth="1"/>
    <col min="5582" max="5582" width="10.85546875" style="269" customWidth="1"/>
    <col min="5583" max="5583" width="12.85546875" style="269" customWidth="1"/>
    <col min="5584" max="5584" width="0.85546875" style="269" customWidth="1"/>
    <col min="5585" max="5585" width="9.5703125" style="269" customWidth="1"/>
    <col min="5586" max="5586" width="10.85546875" style="269" bestFit="1" customWidth="1"/>
    <col min="5587" max="5587" width="10.42578125" style="269" customWidth="1"/>
    <col min="5588" max="5589" width="9.140625" style="269" customWidth="1"/>
    <col min="5590" max="5592" width="10.85546875" style="269" customWidth="1"/>
    <col min="5593" max="5593" width="1.85546875" style="269" customWidth="1"/>
    <col min="5594" max="5594" width="9.5703125" style="269" customWidth="1"/>
    <col min="5595" max="5595" width="10.85546875" style="269" bestFit="1" customWidth="1"/>
    <col min="5596" max="5596" width="10.42578125" style="269" customWidth="1"/>
    <col min="5597" max="5598" width="9.140625" style="269" customWidth="1"/>
    <col min="5599" max="5601" width="10.85546875" style="269" customWidth="1"/>
    <col min="5602" max="5602" width="0.85546875" style="269" customWidth="1"/>
    <col min="5603" max="5603" width="9.5703125" style="269" customWidth="1"/>
    <col min="5604" max="5604" width="10.85546875" style="269" bestFit="1" customWidth="1"/>
    <col min="5605" max="5605" width="10.42578125" style="269" customWidth="1"/>
    <col min="5606" max="5607" width="9.140625" style="269" customWidth="1"/>
    <col min="5608" max="5610" width="10.85546875" style="269" customWidth="1"/>
    <col min="5611" max="5611" width="0.85546875" style="269" customWidth="1"/>
    <col min="5612" max="5612" width="9.5703125" style="269" customWidth="1"/>
    <col min="5613" max="5613" width="10.85546875" style="269" bestFit="1" customWidth="1"/>
    <col min="5614" max="5614" width="10.42578125" style="269" customWidth="1"/>
    <col min="5615" max="5616" width="9.140625" style="269" customWidth="1"/>
    <col min="5617" max="5619" width="10.85546875" style="269" customWidth="1"/>
    <col min="5620" max="5620" width="0.85546875" style="269" customWidth="1"/>
    <col min="5621" max="5621" width="9.5703125" style="269" customWidth="1"/>
    <col min="5622" max="5622" width="10.85546875" style="269" bestFit="1" customWidth="1"/>
    <col min="5623" max="5623" width="10.42578125" style="269" customWidth="1"/>
    <col min="5624" max="5625" width="9.140625" style="269" customWidth="1"/>
    <col min="5626" max="5628" width="10.85546875" style="269" customWidth="1"/>
    <col min="5629" max="5629" width="4.85546875" style="269" customWidth="1"/>
    <col min="5630" max="5630" width="12.140625" style="269" customWidth="1"/>
    <col min="5631" max="5631" width="11.140625" style="269" customWidth="1"/>
    <col min="5632" max="5633" width="0" style="269" hidden="1" customWidth="1"/>
    <col min="5634" max="5832" width="8.85546875" style="269"/>
    <col min="5833" max="5833" width="4.140625" style="269" customWidth="1"/>
    <col min="5834" max="5834" width="7.42578125" style="269" customWidth="1"/>
    <col min="5835" max="5835" width="24.140625" style="269" customWidth="1"/>
    <col min="5836" max="5836" width="10.85546875" style="269" bestFit="1" customWidth="1"/>
    <col min="5837" max="5837" width="12.140625" style="269" customWidth="1"/>
    <col min="5838" max="5838" width="10.85546875" style="269" customWidth="1"/>
    <col min="5839" max="5839" width="12.85546875" style="269" customWidth="1"/>
    <col min="5840" max="5840" width="0.85546875" style="269" customWidth="1"/>
    <col min="5841" max="5841" width="9.5703125" style="269" customWidth="1"/>
    <col min="5842" max="5842" width="10.85546875" style="269" bestFit="1" customWidth="1"/>
    <col min="5843" max="5843" width="10.42578125" style="269" customWidth="1"/>
    <col min="5844" max="5845" width="9.140625" style="269" customWidth="1"/>
    <col min="5846" max="5848" width="10.85546875" style="269" customWidth="1"/>
    <col min="5849" max="5849" width="1.85546875" style="269" customWidth="1"/>
    <col min="5850" max="5850" width="9.5703125" style="269" customWidth="1"/>
    <col min="5851" max="5851" width="10.85546875" style="269" bestFit="1" customWidth="1"/>
    <col min="5852" max="5852" width="10.42578125" style="269" customWidth="1"/>
    <col min="5853" max="5854" width="9.140625" style="269" customWidth="1"/>
    <col min="5855" max="5857" width="10.85546875" style="269" customWidth="1"/>
    <col min="5858" max="5858" width="0.85546875" style="269" customWidth="1"/>
    <col min="5859" max="5859" width="9.5703125" style="269" customWidth="1"/>
    <col min="5860" max="5860" width="10.85546875" style="269" bestFit="1" customWidth="1"/>
    <col min="5861" max="5861" width="10.42578125" style="269" customWidth="1"/>
    <col min="5862" max="5863" width="9.140625" style="269" customWidth="1"/>
    <col min="5864" max="5866" width="10.85546875" style="269" customWidth="1"/>
    <col min="5867" max="5867" width="0.85546875" style="269" customWidth="1"/>
    <col min="5868" max="5868" width="9.5703125" style="269" customWidth="1"/>
    <col min="5869" max="5869" width="10.85546875" style="269" bestFit="1" customWidth="1"/>
    <col min="5870" max="5870" width="10.42578125" style="269" customWidth="1"/>
    <col min="5871" max="5872" width="9.140625" style="269" customWidth="1"/>
    <col min="5873" max="5875" width="10.85546875" style="269" customWidth="1"/>
    <col min="5876" max="5876" width="0.85546875" style="269" customWidth="1"/>
    <col min="5877" max="5877" width="9.5703125" style="269" customWidth="1"/>
    <col min="5878" max="5878" width="10.85546875" style="269" bestFit="1" customWidth="1"/>
    <col min="5879" max="5879" width="10.42578125" style="269" customWidth="1"/>
    <col min="5880" max="5881" width="9.140625" style="269" customWidth="1"/>
    <col min="5882" max="5884" width="10.85546875" style="269" customWidth="1"/>
    <col min="5885" max="5885" width="4.85546875" style="269" customWidth="1"/>
    <col min="5886" max="5886" width="12.140625" style="269" customWidth="1"/>
    <col min="5887" max="5887" width="11.140625" style="269" customWidth="1"/>
    <col min="5888" max="5889" width="0" style="269" hidden="1" customWidth="1"/>
    <col min="5890" max="6088" width="8.85546875" style="269"/>
    <col min="6089" max="6089" width="4.140625" style="269" customWidth="1"/>
    <col min="6090" max="6090" width="7.42578125" style="269" customWidth="1"/>
    <col min="6091" max="6091" width="24.140625" style="269" customWidth="1"/>
    <col min="6092" max="6092" width="10.85546875" style="269" bestFit="1" customWidth="1"/>
    <col min="6093" max="6093" width="12.140625" style="269" customWidth="1"/>
    <col min="6094" max="6094" width="10.85546875" style="269" customWidth="1"/>
    <col min="6095" max="6095" width="12.85546875" style="269" customWidth="1"/>
    <col min="6096" max="6096" width="0.85546875" style="269" customWidth="1"/>
    <col min="6097" max="6097" width="9.5703125" style="269" customWidth="1"/>
    <col min="6098" max="6098" width="10.85546875" style="269" bestFit="1" customWidth="1"/>
    <col min="6099" max="6099" width="10.42578125" style="269" customWidth="1"/>
    <col min="6100" max="6101" width="9.140625" style="269" customWidth="1"/>
    <col min="6102" max="6104" width="10.85546875" style="269" customWidth="1"/>
    <col min="6105" max="6105" width="1.85546875" style="269" customWidth="1"/>
    <col min="6106" max="6106" width="9.5703125" style="269" customWidth="1"/>
    <col min="6107" max="6107" width="10.85546875" style="269" bestFit="1" customWidth="1"/>
    <col min="6108" max="6108" width="10.42578125" style="269" customWidth="1"/>
    <col min="6109" max="6110" width="9.140625" style="269" customWidth="1"/>
    <col min="6111" max="6113" width="10.85546875" style="269" customWidth="1"/>
    <col min="6114" max="6114" width="0.85546875" style="269" customWidth="1"/>
    <col min="6115" max="6115" width="9.5703125" style="269" customWidth="1"/>
    <col min="6116" max="6116" width="10.85546875" style="269" bestFit="1" customWidth="1"/>
    <col min="6117" max="6117" width="10.42578125" style="269" customWidth="1"/>
    <col min="6118" max="6119" width="9.140625" style="269" customWidth="1"/>
    <col min="6120" max="6122" width="10.85546875" style="269" customWidth="1"/>
    <col min="6123" max="6123" width="0.85546875" style="269" customWidth="1"/>
    <col min="6124" max="6124" width="9.5703125" style="269" customWidth="1"/>
    <col min="6125" max="6125" width="10.85546875" style="269" bestFit="1" customWidth="1"/>
    <col min="6126" max="6126" width="10.42578125" style="269" customWidth="1"/>
    <col min="6127" max="6128" width="9.140625" style="269" customWidth="1"/>
    <col min="6129" max="6131" width="10.85546875" style="269" customWidth="1"/>
    <col min="6132" max="6132" width="0.85546875" style="269" customWidth="1"/>
    <col min="6133" max="6133" width="9.5703125" style="269" customWidth="1"/>
    <col min="6134" max="6134" width="10.85546875" style="269" bestFit="1" customWidth="1"/>
    <col min="6135" max="6135" width="10.42578125" style="269" customWidth="1"/>
    <col min="6136" max="6137" width="9.140625" style="269" customWidth="1"/>
    <col min="6138" max="6140" width="10.85546875" style="269" customWidth="1"/>
    <col min="6141" max="6141" width="4.85546875" style="269" customWidth="1"/>
    <col min="6142" max="6142" width="12.140625" style="269" customWidth="1"/>
    <col min="6143" max="6143" width="11.140625" style="269" customWidth="1"/>
    <col min="6144" max="6145" width="0" style="269" hidden="1" customWidth="1"/>
    <col min="6146" max="6344" width="8.85546875" style="269"/>
    <col min="6345" max="6345" width="4.140625" style="269" customWidth="1"/>
    <col min="6346" max="6346" width="7.42578125" style="269" customWidth="1"/>
    <col min="6347" max="6347" width="24.140625" style="269" customWidth="1"/>
    <col min="6348" max="6348" width="10.85546875" style="269" bestFit="1" customWidth="1"/>
    <col min="6349" max="6349" width="12.140625" style="269" customWidth="1"/>
    <col min="6350" max="6350" width="10.85546875" style="269" customWidth="1"/>
    <col min="6351" max="6351" width="12.85546875" style="269" customWidth="1"/>
    <col min="6352" max="6352" width="0.85546875" style="269" customWidth="1"/>
    <col min="6353" max="6353" width="9.5703125" style="269" customWidth="1"/>
    <col min="6354" max="6354" width="10.85546875" style="269" bestFit="1" customWidth="1"/>
    <col min="6355" max="6355" width="10.42578125" style="269" customWidth="1"/>
    <col min="6356" max="6357" width="9.140625" style="269" customWidth="1"/>
    <col min="6358" max="6360" width="10.85546875" style="269" customWidth="1"/>
    <col min="6361" max="6361" width="1.85546875" style="269" customWidth="1"/>
    <col min="6362" max="6362" width="9.5703125" style="269" customWidth="1"/>
    <col min="6363" max="6363" width="10.85546875" style="269" bestFit="1" customWidth="1"/>
    <col min="6364" max="6364" width="10.42578125" style="269" customWidth="1"/>
    <col min="6365" max="6366" width="9.140625" style="269" customWidth="1"/>
    <col min="6367" max="6369" width="10.85546875" style="269" customWidth="1"/>
    <col min="6370" max="6370" width="0.85546875" style="269" customWidth="1"/>
    <col min="6371" max="6371" width="9.5703125" style="269" customWidth="1"/>
    <col min="6372" max="6372" width="10.85546875" style="269" bestFit="1" customWidth="1"/>
    <col min="6373" max="6373" width="10.42578125" style="269" customWidth="1"/>
    <col min="6374" max="6375" width="9.140625" style="269" customWidth="1"/>
    <col min="6376" max="6378" width="10.85546875" style="269" customWidth="1"/>
    <col min="6379" max="6379" width="0.85546875" style="269" customWidth="1"/>
    <col min="6380" max="6380" width="9.5703125" style="269" customWidth="1"/>
    <col min="6381" max="6381" width="10.85546875" style="269" bestFit="1" customWidth="1"/>
    <col min="6382" max="6382" width="10.42578125" style="269" customWidth="1"/>
    <col min="6383" max="6384" width="9.140625" style="269" customWidth="1"/>
    <col min="6385" max="6387" width="10.85546875" style="269" customWidth="1"/>
    <col min="6388" max="6388" width="0.85546875" style="269" customWidth="1"/>
    <col min="6389" max="6389" width="9.5703125" style="269" customWidth="1"/>
    <col min="6390" max="6390" width="10.85546875" style="269" bestFit="1" customWidth="1"/>
    <col min="6391" max="6391" width="10.42578125" style="269" customWidth="1"/>
    <col min="6392" max="6393" width="9.140625" style="269" customWidth="1"/>
    <col min="6394" max="6396" width="10.85546875" style="269" customWidth="1"/>
    <col min="6397" max="6397" width="4.85546875" style="269" customWidth="1"/>
    <col min="6398" max="6398" width="12.140625" style="269" customWidth="1"/>
    <col min="6399" max="6399" width="11.140625" style="269" customWidth="1"/>
    <col min="6400" max="6401" width="0" style="269" hidden="1" customWidth="1"/>
    <col min="6402" max="6600" width="8.85546875" style="269"/>
    <col min="6601" max="6601" width="4.140625" style="269" customWidth="1"/>
    <col min="6602" max="6602" width="7.42578125" style="269" customWidth="1"/>
    <col min="6603" max="6603" width="24.140625" style="269" customWidth="1"/>
    <col min="6604" max="6604" width="10.85546875" style="269" bestFit="1" customWidth="1"/>
    <col min="6605" max="6605" width="12.140625" style="269" customWidth="1"/>
    <col min="6606" max="6606" width="10.85546875" style="269" customWidth="1"/>
    <col min="6607" max="6607" width="12.85546875" style="269" customWidth="1"/>
    <col min="6608" max="6608" width="0.85546875" style="269" customWidth="1"/>
    <col min="6609" max="6609" width="9.5703125" style="269" customWidth="1"/>
    <col min="6610" max="6610" width="10.85546875" style="269" bestFit="1" customWidth="1"/>
    <col min="6611" max="6611" width="10.42578125" style="269" customWidth="1"/>
    <col min="6612" max="6613" width="9.140625" style="269" customWidth="1"/>
    <col min="6614" max="6616" width="10.85546875" style="269" customWidth="1"/>
    <col min="6617" max="6617" width="1.85546875" style="269" customWidth="1"/>
    <col min="6618" max="6618" width="9.5703125" style="269" customWidth="1"/>
    <col min="6619" max="6619" width="10.85546875" style="269" bestFit="1" customWidth="1"/>
    <col min="6620" max="6620" width="10.42578125" style="269" customWidth="1"/>
    <col min="6621" max="6622" width="9.140625" style="269" customWidth="1"/>
    <col min="6623" max="6625" width="10.85546875" style="269" customWidth="1"/>
    <col min="6626" max="6626" width="0.85546875" style="269" customWidth="1"/>
    <col min="6627" max="6627" width="9.5703125" style="269" customWidth="1"/>
    <col min="6628" max="6628" width="10.85546875" style="269" bestFit="1" customWidth="1"/>
    <col min="6629" max="6629" width="10.42578125" style="269" customWidth="1"/>
    <col min="6630" max="6631" width="9.140625" style="269" customWidth="1"/>
    <col min="6632" max="6634" width="10.85546875" style="269" customWidth="1"/>
    <col min="6635" max="6635" width="0.85546875" style="269" customWidth="1"/>
    <col min="6636" max="6636" width="9.5703125" style="269" customWidth="1"/>
    <col min="6637" max="6637" width="10.85546875" style="269" bestFit="1" customWidth="1"/>
    <col min="6638" max="6638" width="10.42578125" style="269" customWidth="1"/>
    <col min="6639" max="6640" width="9.140625" style="269" customWidth="1"/>
    <col min="6641" max="6643" width="10.85546875" style="269" customWidth="1"/>
    <col min="6644" max="6644" width="0.85546875" style="269" customWidth="1"/>
    <col min="6645" max="6645" width="9.5703125" style="269" customWidth="1"/>
    <col min="6646" max="6646" width="10.85546875" style="269" bestFit="1" customWidth="1"/>
    <col min="6647" max="6647" width="10.42578125" style="269" customWidth="1"/>
    <col min="6648" max="6649" width="9.140625" style="269" customWidth="1"/>
    <col min="6650" max="6652" width="10.85546875" style="269" customWidth="1"/>
    <col min="6653" max="6653" width="4.85546875" style="269" customWidth="1"/>
    <col min="6654" max="6654" width="12.140625" style="269" customWidth="1"/>
    <col min="6655" max="6655" width="11.140625" style="269" customWidth="1"/>
    <col min="6656" max="6657" width="0" style="269" hidden="1" customWidth="1"/>
    <col min="6658" max="6856" width="8.85546875" style="269"/>
    <col min="6857" max="6857" width="4.140625" style="269" customWidth="1"/>
    <col min="6858" max="6858" width="7.42578125" style="269" customWidth="1"/>
    <col min="6859" max="6859" width="24.140625" style="269" customWidth="1"/>
    <col min="6860" max="6860" width="10.85546875" style="269" bestFit="1" customWidth="1"/>
    <col min="6861" max="6861" width="12.140625" style="269" customWidth="1"/>
    <col min="6862" max="6862" width="10.85546875" style="269" customWidth="1"/>
    <col min="6863" max="6863" width="12.85546875" style="269" customWidth="1"/>
    <col min="6864" max="6864" width="0.85546875" style="269" customWidth="1"/>
    <col min="6865" max="6865" width="9.5703125" style="269" customWidth="1"/>
    <col min="6866" max="6866" width="10.85546875" style="269" bestFit="1" customWidth="1"/>
    <col min="6867" max="6867" width="10.42578125" style="269" customWidth="1"/>
    <col min="6868" max="6869" width="9.140625" style="269" customWidth="1"/>
    <col min="6870" max="6872" width="10.85546875" style="269" customWidth="1"/>
    <col min="6873" max="6873" width="1.85546875" style="269" customWidth="1"/>
    <col min="6874" max="6874" width="9.5703125" style="269" customWidth="1"/>
    <col min="6875" max="6875" width="10.85546875" style="269" bestFit="1" customWidth="1"/>
    <col min="6876" max="6876" width="10.42578125" style="269" customWidth="1"/>
    <col min="6877" max="6878" width="9.140625" style="269" customWidth="1"/>
    <col min="6879" max="6881" width="10.85546875" style="269" customWidth="1"/>
    <col min="6882" max="6882" width="0.85546875" style="269" customWidth="1"/>
    <col min="6883" max="6883" width="9.5703125" style="269" customWidth="1"/>
    <col min="6884" max="6884" width="10.85546875" style="269" bestFit="1" customWidth="1"/>
    <col min="6885" max="6885" width="10.42578125" style="269" customWidth="1"/>
    <col min="6886" max="6887" width="9.140625" style="269" customWidth="1"/>
    <col min="6888" max="6890" width="10.85546875" style="269" customWidth="1"/>
    <col min="6891" max="6891" width="0.85546875" style="269" customWidth="1"/>
    <col min="6892" max="6892" width="9.5703125" style="269" customWidth="1"/>
    <col min="6893" max="6893" width="10.85546875" style="269" bestFit="1" customWidth="1"/>
    <col min="6894" max="6894" width="10.42578125" style="269" customWidth="1"/>
    <col min="6895" max="6896" width="9.140625" style="269" customWidth="1"/>
    <col min="6897" max="6899" width="10.85546875" style="269" customWidth="1"/>
    <col min="6900" max="6900" width="0.85546875" style="269" customWidth="1"/>
    <col min="6901" max="6901" width="9.5703125" style="269" customWidth="1"/>
    <col min="6902" max="6902" width="10.85546875" style="269" bestFit="1" customWidth="1"/>
    <col min="6903" max="6903" width="10.42578125" style="269" customWidth="1"/>
    <col min="6904" max="6905" width="9.140625" style="269" customWidth="1"/>
    <col min="6906" max="6908" width="10.85546875" style="269" customWidth="1"/>
    <col min="6909" max="6909" width="4.85546875" style="269" customWidth="1"/>
    <col min="6910" max="6910" width="12.140625" style="269" customWidth="1"/>
    <col min="6911" max="6911" width="11.140625" style="269" customWidth="1"/>
    <col min="6912" max="6913" width="0" style="269" hidden="1" customWidth="1"/>
    <col min="6914" max="7112" width="8.85546875" style="269"/>
    <col min="7113" max="7113" width="4.140625" style="269" customWidth="1"/>
    <col min="7114" max="7114" width="7.42578125" style="269" customWidth="1"/>
    <col min="7115" max="7115" width="24.140625" style="269" customWidth="1"/>
    <col min="7116" max="7116" width="10.85546875" style="269" bestFit="1" customWidth="1"/>
    <col min="7117" max="7117" width="12.140625" style="269" customWidth="1"/>
    <col min="7118" max="7118" width="10.85546875" style="269" customWidth="1"/>
    <col min="7119" max="7119" width="12.85546875" style="269" customWidth="1"/>
    <col min="7120" max="7120" width="0.85546875" style="269" customWidth="1"/>
    <col min="7121" max="7121" width="9.5703125" style="269" customWidth="1"/>
    <col min="7122" max="7122" width="10.85546875" style="269" bestFit="1" customWidth="1"/>
    <col min="7123" max="7123" width="10.42578125" style="269" customWidth="1"/>
    <col min="7124" max="7125" width="9.140625" style="269" customWidth="1"/>
    <col min="7126" max="7128" width="10.85546875" style="269" customWidth="1"/>
    <col min="7129" max="7129" width="1.85546875" style="269" customWidth="1"/>
    <col min="7130" max="7130" width="9.5703125" style="269" customWidth="1"/>
    <col min="7131" max="7131" width="10.85546875" style="269" bestFit="1" customWidth="1"/>
    <col min="7132" max="7132" width="10.42578125" style="269" customWidth="1"/>
    <col min="7133" max="7134" width="9.140625" style="269" customWidth="1"/>
    <col min="7135" max="7137" width="10.85546875" style="269" customWidth="1"/>
    <col min="7138" max="7138" width="0.85546875" style="269" customWidth="1"/>
    <col min="7139" max="7139" width="9.5703125" style="269" customWidth="1"/>
    <col min="7140" max="7140" width="10.85546875" style="269" bestFit="1" customWidth="1"/>
    <col min="7141" max="7141" width="10.42578125" style="269" customWidth="1"/>
    <col min="7142" max="7143" width="9.140625" style="269" customWidth="1"/>
    <col min="7144" max="7146" width="10.85546875" style="269" customWidth="1"/>
    <col min="7147" max="7147" width="0.85546875" style="269" customWidth="1"/>
    <col min="7148" max="7148" width="9.5703125" style="269" customWidth="1"/>
    <col min="7149" max="7149" width="10.85546875" style="269" bestFit="1" customWidth="1"/>
    <col min="7150" max="7150" width="10.42578125" style="269" customWidth="1"/>
    <col min="7151" max="7152" width="9.140625" style="269" customWidth="1"/>
    <col min="7153" max="7155" width="10.85546875" style="269" customWidth="1"/>
    <col min="7156" max="7156" width="0.85546875" style="269" customWidth="1"/>
    <col min="7157" max="7157" width="9.5703125" style="269" customWidth="1"/>
    <col min="7158" max="7158" width="10.85546875" style="269" bestFit="1" customWidth="1"/>
    <col min="7159" max="7159" width="10.42578125" style="269" customWidth="1"/>
    <col min="7160" max="7161" width="9.140625" style="269" customWidth="1"/>
    <col min="7162" max="7164" width="10.85546875" style="269" customWidth="1"/>
    <col min="7165" max="7165" width="4.85546875" style="269" customWidth="1"/>
    <col min="7166" max="7166" width="12.140625" style="269" customWidth="1"/>
    <col min="7167" max="7167" width="11.140625" style="269" customWidth="1"/>
    <col min="7168" max="7169" width="0" style="269" hidden="1" customWidth="1"/>
    <col min="7170" max="7368" width="8.85546875" style="269"/>
    <col min="7369" max="7369" width="4.140625" style="269" customWidth="1"/>
    <col min="7370" max="7370" width="7.42578125" style="269" customWidth="1"/>
    <col min="7371" max="7371" width="24.140625" style="269" customWidth="1"/>
    <col min="7372" max="7372" width="10.85546875" style="269" bestFit="1" customWidth="1"/>
    <col min="7373" max="7373" width="12.140625" style="269" customWidth="1"/>
    <col min="7374" max="7374" width="10.85546875" style="269" customWidth="1"/>
    <col min="7375" max="7375" width="12.85546875" style="269" customWidth="1"/>
    <col min="7376" max="7376" width="0.85546875" style="269" customWidth="1"/>
    <col min="7377" max="7377" width="9.5703125" style="269" customWidth="1"/>
    <col min="7378" max="7378" width="10.85546875" style="269" bestFit="1" customWidth="1"/>
    <col min="7379" max="7379" width="10.42578125" style="269" customWidth="1"/>
    <col min="7380" max="7381" width="9.140625" style="269" customWidth="1"/>
    <col min="7382" max="7384" width="10.85546875" style="269" customWidth="1"/>
    <col min="7385" max="7385" width="1.85546875" style="269" customWidth="1"/>
    <col min="7386" max="7386" width="9.5703125" style="269" customWidth="1"/>
    <col min="7387" max="7387" width="10.85546875" style="269" bestFit="1" customWidth="1"/>
    <col min="7388" max="7388" width="10.42578125" style="269" customWidth="1"/>
    <col min="7389" max="7390" width="9.140625" style="269" customWidth="1"/>
    <col min="7391" max="7393" width="10.85546875" style="269" customWidth="1"/>
    <col min="7394" max="7394" width="0.85546875" style="269" customWidth="1"/>
    <col min="7395" max="7395" width="9.5703125" style="269" customWidth="1"/>
    <col min="7396" max="7396" width="10.85546875" style="269" bestFit="1" customWidth="1"/>
    <col min="7397" max="7397" width="10.42578125" style="269" customWidth="1"/>
    <col min="7398" max="7399" width="9.140625" style="269" customWidth="1"/>
    <col min="7400" max="7402" width="10.85546875" style="269" customWidth="1"/>
    <col min="7403" max="7403" width="0.85546875" style="269" customWidth="1"/>
    <col min="7404" max="7404" width="9.5703125" style="269" customWidth="1"/>
    <col min="7405" max="7405" width="10.85546875" style="269" bestFit="1" customWidth="1"/>
    <col min="7406" max="7406" width="10.42578125" style="269" customWidth="1"/>
    <col min="7407" max="7408" width="9.140625" style="269" customWidth="1"/>
    <col min="7409" max="7411" width="10.85546875" style="269" customWidth="1"/>
    <col min="7412" max="7412" width="0.85546875" style="269" customWidth="1"/>
    <col min="7413" max="7413" width="9.5703125" style="269" customWidth="1"/>
    <col min="7414" max="7414" width="10.85546875" style="269" bestFit="1" customWidth="1"/>
    <col min="7415" max="7415" width="10.42578125" style="269" customWidth="1"/>
    <col min="7416" max="7417" width="9.140625" style="269" customWidth="1"/>
    <col min="7418" max="7420" width="10.85546875" style="269" customWidth="1"/>
    <col min="7421" max="7421" width="4.85546875" style="269" customWidth="1"/>
    <col min="7422" max="7422" width="12.140625" style="269" customWidth="1"/>
    <col min="7423" max="7423" width="11.140625" style="269" customWidth="1"/>
    <col min="7424" max="7425" width="0" style="269" hidden="1" customWidth="1"/>
    <col min="7426" max="7624" width="8.85546875" style="269"/>
    <col min="7625" max="7625" width="4.140625" style="269" customWidth="1"/>
    <col min="7626" max="7626" width="7.42578125" style="269" customWidth="1"/>
    <col min="7627" max="7627" width="24.140625" style="269" customWidth="1"/>
    <col min="7628" max="7628" width="10.85546875" style="269" bestFit="1" customWidth="1"/>
    <col min="7629" max="7629" width="12.140625" style="269" customWidth="1"/>
    <col min="7630" max="7630" width="10.85546875" style="269" customWidth="1"/>
    <col min="7631" max="7631" width="12.85546875" style="269" customWidth="1"/>
    <col min="7632" max="7632" width="0.85546875" style="269" customWidth="1"/>
    <col min="7633" max="7633" width="9.5703125" style="269" customWidth="1"/>
    <col min="7634" max="7634" width="10.85546875" style="269" bestFit="1" customWidth="1"/>
    <col min="7635" max="7635" width="10.42578125" style="269" customWidth="1"/>
    <col min="7636" max="7637" width="9.140625" style="269" customWidth="1"/>
    <col min="7638" max="7640" width="10.85546875" style="269" customWidth="1"/>
    <col min="7641" max="7641" width="1.85546875" style="269" customWidth="1"/>
    <col min="7642" max="7642" width="9.5703125" style="269" customWidth="1"/>
    <col min="7643" max="7643" width="10.85546875" style="269" bestFit="1" customWidth="1"/>
    <col min="7644" max="7644" width="10.42578125" style="269" customWidth="1"/>
    <col min="7645" max="7646" width="9.140625" style="269" customWidth="1"/>
    <col min="7647" max="7649" width="10.85546875" style="269" customWidth="1"/>
    <col min="7650" max="7650" width="0.85546875" style="269" customWidth="1"/>
    <col min="7651" max="7651" width="9.5703125" style="269" customWidth="1"/>
    <col min="7652" max="7652" width="10.85546875" style="269" bestFit="1" customWidth="1"/>
    <col min="7653" max="7653" width="10.42578125" style="269" customWidth="1"/>
    <col min="7654" max="7655" width="9.140625" style="269" customWidth="1"/>
    <col min="7656" max="7658" width="10.85546875" style="269" customWidth="1"/>
    <col min="7659" max="7659" width="0.85546875" style="269" customWidth="1"/>
    <col min="7660" max="7660" width="9.5703125" style="269" customWidth="1"/>
    <col min="7661" max="7661" width="10.85546875" style="269" bestFit="1" customWidth="1"/>
    <col min="7662" max="7662" width="10.42578125" style="269" customWidth="1"/>
    <col min="7663" max="7664" width="9.140625" style="269" customWidth="1"/>
    <col min="7665" max="7667" width="10.85546875" style="269" customWidth="1"/>
    <col min="7668" max="7668" width="0.85546875" style="269" customWidth="1"/>
    <col min="7669" max="7669" width="9.5703125" style="269" customWidth="1"/>
    <col min="7670" max="7670" width="10.85546875" style="269" bestFit="1" customWidth="1"/>
    <col min="7671" max="7671" width="10.42578125" style="269" customWidth="1"/>
    <col min="7672" max="7673" width="9.140625" style="269" customWidth="1"/>
    <col min="7674" max="7676" width="10.85546875" style="269" customWidth="1"/>
    <col min="7677" max="7677" width="4.85546875" style="269" customWidth="1"/>
    <col min="7678" max="7678" width="12.140625" style="269" customWidth="1"/>
    <col min="7679" max="7679" width="11.140625" style="269" customWidth="1"/>
    <col min="7680" max="7681" width="0" style="269" hidden="1" customWidth="1"/>
    <col min="7682" max="7880" width="8.85546875" style="269"/>
    <col min="7881" max="7881" width="4.140625" style="269" customWidth="1"/>
    <col min="7882" max="7882" width="7.42578125" style="269" customWidth="1"/>
    <col min="7883" max="7883" width="24.140625" style="269" customWidth="1"/>
    <col min="7884" max="7884" width="10.85546875" style="269" bestFit="1" customWidth="1"/>
    <col min="7885" max="7885" width="12.140625" style="269" customWidth="1"/>
    <col min="7886" max="7886" width="10.85546875" style="269" customWidth="1"/>
    <col min="7887" max="7887" width="12.85546875" style="269" customWidth="1"/>
    <col min="7888" max="7888" width="0.85546875" style="269" customWidth="1"/>
    <col min="7889" max="7889" width="9.5703125" style="269" customWidth="1"/>
    <col min="7890" max="7890" width="10.85546875" style="269" bestFit="1" customWidth="1"/>
    <col min="7891" max="7891" width="10.42578125" style="269" customWidth="1"/>
    <col min="7892" max="7893" width="9.140625" style="269" customWidth="1"/>
    <col min="7894" max="7896" width="10.85546875" style="269" customWidth="1"/>
    <col min="7897" max="7897" width="1.85546875" style="269" customWidth="1"/>
    <col min="7898" max="7898" width="9.5703125" style="269" customWidth="1"/>
    <col min="7899" max="7899" width="10.85546875" style="269" bestFit="1" customWidth="1"/>
    <col min="7900" max="7900" width="10.42578125" style="269" customWidth="1"/>
    <col min="7901" max="7902" width="9.140625" style="269" customWidth="1"/>
    <col min="7903" max="7905" width="10.85546875" style="269" customWidth="1"/>
    <col min="7906" max="7906" width="0.85546875" style="269" customWidth="1"/>
    <col min="7907" max="7907" width="9.5703125" style="269" customWidth="1"/>
    <col min="7908" max="7908" width="10.85546875" style="269" bestFit="1" customWidth="1"/>
    <col min="7909" max="7909" width="10.42578125" style="269" customWidth="1"/>
    <col min="7910" max="7911" width="9.140625" style="269" customWidth="1"/>
    <col min="7912" max="7914" width="10.85546875" style="269" customWidth="1"/>
    <col min="7915" max="7915" width="0.85546875" style="269" customWidth="1"/>
    <col min="7916" max="7916" width="9.5703125" style="269" customWidth="1"/>
    <col min="7917" max="7917" width="10.85546875" style="269" bestFit="1" customWidth="1"/>
    <col min="7918" max="7918" width="10.42578125" style="269" customWidth="1"/>
    <col min="7919" max="7920" width="9.140625" style="269" customWidth="1"/>
    <col min="7921" max="7923" width="10.85546875" style="269" customWidth="1"/>
    <col min="7924" max="7924" width="0.85546875" style="269" customWidth="1"/>
    <col min="7925" max="7925" width="9.5703125" style="269" customWidth="1"/>
    <col min="7926" max="7926" width="10.85546875" style="269" bestFit="1" customWidth="1"/>
    <col min="7927" max="7927" width="10.42578125" style="269" customWidth="1"/>
    <col min="7928" max="7929" width="9.140625" style="269" customWidth="1"/>
    <col min="7930" max="7932" width="10.85546875" style="269" customWidth="1"/>
    <col min="7933" max="7933" width="4.85546875" style="269" customWidth="1"/>
    <col min="7934" max="7934" width="12.140625" style="269" customWidth="1"/>
    <col min="7935" max="7935" width="11.140625" style="269" customWidth="1"/>
    <col min="7936" max="7937" width="0" style="269" hidden="1" customWidth="1"/>
    <col min="7938" max="8136" width="8.85546875" style="269"/>
    <col min="8137" max="8137" width="4.140625" style="269" customWidth="1"/>
    <col min="8138" max="8138" width="7.42578125" style="269" customWidth="1"/>
    <col min="8139" max="8139" width="24.140625" style="269" customWidth="1"/>
    <col min="8140" max="8140" width="10.85546875" style="269" bestFit="1" customWidth="1"/>
    <col min="8141" max="8141" width="12.140625" style="269" customWidth="1"/>
    <col min="8142" max="8142" width="10.85546875" style="269" customWidth="1"/>
    <col min="8143" max="8143" width="12.85546875" style="269" customWidth="1"/>
    <col min="8144" max="8144" width="0.85546875" style="269" customWidth="1"/>
    <col min="8145" max="8145" width="9.5703125" style="269" customWidth="1"/>
    <col min="8146" max="8146" width="10.85546875" style="269" bestFit="1" customWidth="1"/>
    <col min="8147" max="8147" width="10.42578125" style="269" customWidth="1"/>
    <col min="8148" max="8149" width="9.140625" style="269" customWidth="1"/>
    <col min="8150" max="8152" width="10.85546875" style="269" customWidth="1"/>
    <col min="8153" max="8153" width="1.85546875" style="269" customWidth="1"/>
    <col min="8154" max="8154" width="9.5703125" style="269" customWidth="1"/>
    <col min="8155" max="8155" width="10.85546875" style="269" bestFit="1" customWidth="1"/>
    <col min="8156" max="8156" width="10.42578125" style="269" customWidth="1"/>
    <col min="8157" max="8158" width="9.140625" style="269" customWidth="1"/>
    <col min="8159" max="8161" width="10.85546875" style="269" customWidth="1"/>
    <col min="8162" max="8162" width="0.85546875" style="269" customWidth="1"/>
    <col min="8163" max="8163" width="9.5703125" style="269" customWidth="1"/>
    <col min="8164" max="8164" width="10.85546875" style="269" bestFit="1" customWidth="1"/>
    <col min="8165" max="8165" width="10.42578125" style="269" customWidth="1"/>
    <col min="8166" max="8167" width="9.140625" style="269" customWidth="1"/>
    <col min="8168" max="8170" width="10.85546875" style="269" customWidth="1"/>
    <col min="8171" max="8171" width="0.85546875" style="269" customWidth="1"/>
    <col min="8172" max="8172" width="9.5703125" style="269" customWidth="1"/>
    <col min="8173" max="8173" width="10.85546875" style="269" bestFit="1" customWidth="1"/>
    <col min="8174" max="8174" width="10.42578125" style="269" customWidth="1"/>
    <col min="8175" max="8176" width="9.140625" style="269" customWidth="1"/>
    <col min="8177" max="8179" width="10.85546875" style="269" customWidth="1"/>
    <col min="8180" max="8180" width="0.85546875" style="269" customWidth="1"/>
    <col min="8181" max="8181" width="9.5703125" style="269" customWidth="1"/>
    <col min="8182" max="8182" width="10.85546875" style="269" bestFit="1" customWidth="1"/>
    <col min="8183" max="8183" width="10.42578125" style="269" customWidth="1"/>
    <col min="8184" max="8185" width="9.140625" style="269" customWidth="1"/>
    <col min="8186" max="8188" width="10.85546875" style="269" customWidth="1"/>
    <col min="8189" max="8189" width="4.85546875" style="269" customWidth="1"/>
    <col min="8190" max="8190" width="12.140625" style="269" customWidth="1"/>
    <col min="8191" max="8191" width="11.140625" style="269" customWidth="1"/>
    <col min="8192" max="8193" width="0" style="269" hidden="1" customWidth="1"/>
    <col min="8194" max="8392" width="8.85546875" style="269"/>
    <col min="8393" max="8393" width="4.140625" style="269" customWidth="1"/>
    <col min="8394" max="8394" width="7.42578125" style="269" customWidth="1"/>
    <col min="8395" max="8395" width="24.140625" style="269" customWidth="1"/>
    <col min="8396" max="8396" width="10.85546875" style="269" bestFit="1" customWidth="1"/>
    <col min="8397" max="8397" width="12.140625" style="269" customWidth="1"/>
    <col min="8398" max="8398" width="10.85546875" style="269" customWidth="1"/>
    <col min="8399" max="8399" width="12.85546875" style="269" customWidth="1"/>
    <col min="8400" max="8400" width="0.85546875" style="269" customWidth="1"/>
    <col min="8401" max="8401" width="9.5703125" style="269" customWidth="1"/>
    <col min="8402" max="8402" width="10.85546875" style="269" bestFit="1" customWidth="1"/>
    <col min="8403" max="8403" width="10.42578125" style="269" customWidth="1"/>
    <col min="8404" max="8405" width="9.140625" style="269" customWidth="1"/>
    <col min="8406" max="8408" width="10.85546875" style="269" customWidth="1"/>
    <col min="8409" max="8409" width="1.85546875" style="269" customWidth="1"/>
    <col min="8410" max="8410" width="9.5703125" style="269" customWidth="1"/>
    <col min="8411" max="8411" width="10.85546875" style="269" bestFit="1" customWidth="1"/>
    <col min="8412" max="8412" width="10.42578125" style="269" customWidth="1"/>
    <col min="8413" max="8414" width="9.140625" style="269" customWidth="1"/>
    <col min="8415" max="8417" width="10.85546875" style="269" customWidth="1"/>
    <col min="8418" max="8418" width="0.85546875" style="269" customWidth="1"/>
    <col min="8419" max="8419" width="9.5703125" style="269" customWidth="1"/>
    <col min="8420" max="8420" width="10.85546875" style="269" bestFit="1" customWidth="1"/>
    <col min="8421" max="8421" width="10.42578125" style="269" customWidth="1"/>
    <col min="8422" max="8423" width="9.140625" style="269" customWidth="1"/>
    <col min="8424" max="8426" width="10.85546875" style="269" customWidth="1"/>
    <col min="8427" max="8427" width="0.85546875" style="269" customWidth="1"/>
    <col min="8428" max="8428" width="9.5703125" style="269" customWidth="1"/>
    <col min="8429" max="8429" width="10.85546875" style="269" bestFit="1" customWidth="1"/>
    <col min="8430" max="8430" width="10.42578125" style="269" customWidth="1"/>
    <col min="8431" max="8432" width="9.140625" style="269" customWidth="1"/>
    <col min="8433" max="8435" width="10.85546875" style="269" customWidth="1"/>
    <col min="8436" max="8436" width="0.85546875" style="269" customWidth="1"/>
    <col min="8437" max="8437" width="9.5703125" style="269" customWidth="1"/>
    <col min="8438" max="8438" width="10.85546875" style="269" bestFit="1" customWidth="1"/>
    <col min="8439" max="8439" width="10.42578125" style="269" customWidth="1"/>
    <col min="8440" max="8441" width="9.140625" style="269" customWidth="1"/>
    <col min="8442" max="8444" width="10.85546875" style="269" customWidth="1"/>
    <col min="8445" max="8445" width="4.85546875" style="269" customWidth="1"/>
    <col min="8446" max="8446" width="12.140625" style="269" customWidth="1"/>
    <col min="8447" max="8447" width="11.140625" style="269" customWidth="1"/>
    <col min="8448" max="8449" width="0" style="269" hidden="1" customWidth="1"/>
    <col min="8450" max="8648" width="8.85546875" style="269"/>
    <col min="8649" max="8649" width="4.140625" style="269" customWidth="1"/>
    <col min="8650" max="8650" width="7.42578125" style="269" customWidth="1"/>
    <col min="8651" max="8651" width="24.140625" style="269" customWidth="1"/>
    <col min="8652" max="8652" width="10.85546875" style="269" bestFit="1" customWidth="1"/>
    <col min="8653" max="8653" width="12.140625" style="269" customWidth="1"/>
    <col min="8654" max="8654" width="10.85546875" style="269" customWidth="1"/>
    <col min="8655" max="8655" width="12.85546875" style="269" customWidth="1"/>
    <col min="8656" max="8656" width="0.85546875" style="269" customWidth="1"/>
    <col min="8657" max="8657" width="9.5703125" style="269" customWidth="1"/>
    <col min="8658" max="8658" width="10.85546875" style="269" bestFit="1" customWidth="1"/>
    <col min="8659" max="8659" width="10.42578125" style="269" customWidth="1"/>
    <col min="8660" max="8661" width="9.140625" style="269" customWidth="1"/>
    <col min="8662" max="8664" width="10.85546875" style="269" customWidth="1"/>
    <col min="8665" max="8665" width="1.85546875" style="269" customWidth="1"/>
    <col min="8666" max="8666" width="9.5703125" style="269" customWidth="1"/>
    <col min="8667" max="8667" width="10.85546875" style="269" bestFit="1" customWidth="1"/>
    <col min="8668" max="8668" width="10.42578125" style="269" customWidth="1"/>
    <col min="8669" max="8670" width="9.140625" style="269" customWidth="1"/>
    <col min="8671" max="8673" width="10.85546875" style="269" customWidth="1"/>
    <col min="8674" max="8674" width="0.85546875" style="269" customWidth="1"/>
    <col min="8675" max="8675" width="9.5703125" style="269" customWidth="1"/>
    <col min="8676" max="8676" width="10.85546875" style="269" bestFit="1" customWidth="1"/>
    <col min="8677" max="8677" width="10.42578125" style="269" customWidth="1"/>
    <col min="8678" max="8679" width="9.140625" style="269" customWidth="1"/>
    <col min="8680" max="8682" width="10.85546875" style="269" customWidth="1"/>
    <col min="8683" max="8683" width="0.85546875" style="269" customWidth="1"/>
    <col min="8684" max="8684" width="9.5703125" style="269" customWidth="1"/>
    <col min="8685" max="8685" width="10.85546875" style="269" bestFit="1" customWidth="1"/>
    <col min="8686" max="8686" width="10.42578125" style="269" customWidth="1"/>
    <col min="8687" max="8688" width="9.140625" style="269" customWidth="1"/>
    <col min="8689" max="8691" width="10.85546875" style="269" customWidth="1"/>
    <col min="8692" max="8692" width="0.85546875" style="269" customWidth="1"/>
    <col min="8693" max="8693" width="9.5703125" style="269" customWidth="1"/>
    <col min="8694" max="8694" width="10.85546875" style="269" bestFit="1" customWidth="1"/>
    <col min="8695" max="8695" width="10.42578125" style="269" customWidth="1"/>
    <col min="8696" max="8697" width="9.140625" style="269" customWidth="1"/>
    <col min="8698" max="8700" width="10.85546875" style="269" customWidth="1"/>
    <col min="8701" max="8701" width="4.85546875" style="269" customWidth="1"/>
    <col min="8702" max="8702" width="12.140625" style="269" customWidth="1"/>
    <col min="8703" max="8703" width="11.140625" style="269" customWidth="1"/>
    <col min="8704" max="8705" width="0" style="269" hidden="1" customWidth="1"/>
    <col min="8706" max="8904" width="8.85546875" style="269"/>
    <col min="8905" max="8905" width="4.140625" style="269" customWidth="1"/>
    <col min="8906" max="8906" width="7.42578125" style="269" customWidth="1"/>
    <col min="8907" max="8907" width="24.140625" style="269" customWidth="1"/>
    <col min="8908" max="8908" width="10.85546875" style="269" bestFit="1" customWidth="1"/>
    <col min="8909" max="8909" width="12.140625" style="269" customWidth="1"/>
    <col min="8910" max="8910" width="10.85546875" style="269" customWidth="1"/>
    <col min="8911" max="8911" width="12.85546875" style="269" customWidth="1"/>
    <col min="8912" max="8912" width="0.85546875" style="269" customWidth="1"/>
    <col min="8913" max="8913" width="9.5703125" style="269" customWidth="1"/>
    <col min="8914" max="8914" width="10.85546875" style="269" bestFit="1" customWidth="1"/>
    <col min="8915" max="8915" width="10.42578125" style="269" customWidth="1"/>
    <col min="8916" max="8917" width="9.140625" style="269" customWidth="1"/>
    <col min="8918" max="8920" width="10.85546875" style="269" customWidth="1"/>
    <col min="8921" max="8921" width="1.85546875" style="269" customWidth="1"/>
    <col min="8922" max="8922" width="9.5703125" style="269" customWidth="1"/>
    <col min="8923" max="8923" width="10.85546875" style="269" bestFit="1" customWidth="1"/>
    <col min="8924" max="8924" width="10.42578125" style="269" customWidth="1"/>
    <col min="8925" max="8926" width="9.140625" style="269" customWidth="1"/>
    <col min="8927" max="8929" width="10.85546875" style="269" customWidth="1"/>
    <col min="8930" max="8930" width="0.85546875" style="269" customWidth="1"/>
    <col min="8931" max="8931" width="9.5703125" style="269" customWidth="1"/>
    <col min="8932" max="8932" width="10.85546875" style="269" bestFit="1" customWidth="1"/>
    <col min="8933" max="8933" width="10.42578125" style="269" customWidth="1"/>
    <col min="8934" max="8935" width="9.140625" style="269" customWidth="1"/>
    <col min="8936" max="8938" width="10.85546875" style="269" customWidth="1"/>
    <col min="8939" max="8939" width="0.85546875" style="269" customWidth="1"/>
    <col min="8940" max="8940" width="9.5703125" style="269" customWidth="1"/>
    <col min="8941" max="8941" width="10.85546875" style="269" bestFit="1" customWidth="1"/>
    <col min="8942" max="8942" width="10.42578125" style="269" customWidth="1"/>
    <col min="8943" max="8944" width="9.140625" style="269" customWidth="1"/>
    <col min="8945" max="8947" width="10.85546875" style="269" customWidth="1"/>
    <col min="8948" max="8948" width="0.85546875" style="269" customWidth="1"/>
    <col min="8949" max="8949" width="9.5703125" style="269" customWidth="1"/>
    <col min="8950" max="8950" width="10.85546875" style="269" bestFit="1" customWidth="1"/>
    <col min="8951" max="8951" width="10.42578125" style="269" customWidth="1"/>
    <col min="8952" max="8953" width="9.140625" style="269" customWidth="1"/>
    <col min="8954" max="8956" width="10.85546875" style="269" customWidth="1"/>
    <col min="8957" max="8957" width="4.85546875" style="269" customWidth="1"/>
    <col min="8958" max="8958" width="12.140625" style="269" customWidth="1"/>
    <col min="8959" max="8959" width="11.140625" style="269" customWidth="1"/>
    <col min="8960" max="8961" width="0" style="269" hidden="1" customWidth="1"/>
    <col min="8962" max="9160" width="8.85546875" style="269"/>
    <col min="9161" max="9161" width="4.140625" style="269" customWidth="1"/>
    <col min="9162" max="9162" width="7.42578125" style="269" customWidth="1"/>
    <col min="9163" max="9163" width="24.140625" style="269" customWidth="1"/>
    <col min="9164" max="9164" width="10.85546875" style="269" bestFit="1" customWidth="1"/>
    <col min="9165" max="9165" width="12.140625" style="269" customWidth="1"/>
    <col min="9166" max="9166" width="10.85546875" style="269" customWidth="1"/>
    <col min="9167" max="9167" width="12.85546875" style="269" customWidth="1"/>
    <col min="9168" max="9168" width="0.85546875" style="269" customWidth="1"/>
    <col min="9169" max="9169" width="9.5703125" style="269" customWidth="1"/>
    <col min="9170" max="9170" width="10.85546875" style="269" bestFit="1" customWidth="1"/>
    <col min="9171" max="9171" width="10.42578125" style="269" customWidth="1"/>
    <col min="9172" max="9173" width="9.140625" style="269" customWidth="1"/>
    <col min="9174" max="9176" width="10.85546875" style="269" customWidth="1"/>
    <col min="9177" max="9177" width="1.85546875" style="269" customWidth="1"/>
    <col min="9178" max="9178" width="9.5703125" style="269" customWidth="1"/>
    <col min="9179" max="9179" width="10.85546875" style="269" bestFit="1" customWidth="1"/>
    <col min="9180" max="9180" width="10.42578125" style="269" customWidth="1"/>
    <col min="9181" max="9182" width="9.140625" style="269" customWidth="1"/>
    <col min="9183" max="9185" width="10.85546875" style="269" customWidth="1"/>
    <col min="9186" max="9186" width="0.85546875" style="269" customWidth="1"/>
    <col min="9187" max="9187" width="9.5703125" style="269" customWidth="1"/>
    <col min="9188" max="9188" width="10.85546875" style="269" bestFit="1" customWidth="1"/>
    <col min="9189" max="9189" width="10.42578125" style="269" customWidth="1"/>
    <col min="9190" max="9191" width="9.140625" style="269" customWidth="1"/>
    <col min="9192" max="9194" width="10.85546875" style="269" customWidth="1"/>
    <col min="9195" max="9195" width="0.85546875" style="269" customWidth="1"/>
    <col min="9196" max="9196" width="9.5703125" style="269" customWidth="1"/>
    <col min="9197" max="9197" width="10.85546875" style="269" bestFit="1" customWidth="1"/>
    <col min="9198" max="9198" width="10.42578125" style="269" customWidth="1"/>
    <col min="9199" max="9200" width="9.140625" style="269" customWidth="1"/>
    <col min="9201" max="9203" width="10.85546875" style="269" customWidth="1"/>
    <col min="9204" max="9204" width="0.85546875" style="269" customWidth="1"/>
    <col min="9205" max="9205" width="9.5703125" style="269" customWidth="1"/>
    <col min="9206" max="9206" width="10.85546875" style="269" bestFit="1" customWidth="1"/>
    <col min="9207" max="9207" width="10.42578125" style="269" customWidth="1"/>
    <col min="9208" max="9209" width="9.140625" style="269" customWidth="1"/>
    <col min="9210" max="9212" width="10.85546875" style="269" customWidth="1"/>
    <col min="9213" max="9213" width="4.85546875" style="269" customWidth="1"/>
    <col min="9214" max="9214" width="12.140625" style="269" customWidth="1"/>
    <col min="9215" max="9215" width="11.140625" style="269" customWidth="1"/>
    <col min="9216" max="9217" width="0" style="269" hidden="1" customWidth="1"/>
    <col min="9218" max="9416" width="8.85546875" style="269"/>
    <col min="9417" max="9417" width="4.140625" style="269" customWidth="1"/>
    <col min="9418" max="9418" width="7.42578125" style="269" customWidth="1"/>
    <col min="9419" max="9419" width="24.140625" style="269" customWidth="1"/>
    <col min="9420" max="9420" width="10.85546875" style="269" bestFit="1" customWidth="1"/>
    <col min="9421" max="9421" width="12.140625" style="269" customWidth="1"/>
    <col min="9422" max="9422" width="10.85546875" style="269" customWidth="1"/>
    <col min="9423" max="9423" width="12.85546875" style="269" customWidth="1"/>
    <col min="9424" max="9424" width="0.85546875" style="269" customWidth="1"/>
    <col min="9425" max="9425" width="9.5703125" style="269" customWidth="1"/>
    <col min="9426" max="9426" width="10.85546875" style="269" bestFit="1" customWidth="1"/>
    <col min="9427" max="9427" width="10.42578125" style="269" customWidth="1"/>
    <col min="9428" max="9429" width="9.140625" style="269" customWidth="1"/>
    <col min="9430" max="9432" width="10.85546875" style="269" customWidth="1"/>
    <col min="9433" max="9433" width="1.85546875" style="269" customWidth="1"/>
    <col min="9434" max="9434" width="9.5703125" style="269" customWidth="1"/>
    <col min="9435" max="9435" width="10.85546875" style="269" bestFit="1" customWidth="1"/>
    <col min="9436" max="9436" width="10.42578125" style="269" customWidth="1"/>
    <col min="9437" max="9438" width="9.140625" style="269" customWidth="1"/>
    <col min="9439" max="9441" width="10.85546875" style="269" customWidth="1"/>
    <col min="9442" max="9442" width="0.85546875" style="269" customWidth="1"/>
    <col min="9443" max="9443" width="9.5703125" style="269" customWidth="1"/>
    <col min="9444" max="9444" width="10.85546875" style="269" bestFit="1" customWidth="1"/>
    <col min="9445" max="9445" width="10.42578125" style="269" customWidth="1"/>
    <col min="9446" max="9447" width="9.140625" style="269" customWidth="1"/>
    <col min="9448" max="9450" width="10.85546875" style="269" customWidth="1"/>
    <col min="9451" max="9451" width="0.85546875" style="269" customWidth="1"/>
    <col min="9452" max="9452" width="9.5703125" style="269" customWidth="1"/>
    <col min="9453" max="9453" width="10.85546875" style="269" bestFit="1" customWidth="1"/>
    <col min="9454" max="9454" width="10.42578125" style="269" customWidth="1"/>
    <col min="9455" max="9456" width="9.140625" style="269" customWidth="1"/>
    <col min="9457" max="9459" width="10.85546875" style="269" customWidth="1"/>
    <col min="9460" max="9460" width="0.85546875" style="269" customWidth="1"/>
    <col min="9461" max="9461" width="9.5703125" style="269" customWidth="1"/>
    <col min="9462" max="9462" width="10.85546875" style="269" bestFit="1" customWidth="1"/>
    <col min="9463" max="9463" width="10.42578125" style="269" customWidth="1"/>
    <col min="9464" max="9465" width="9.140625" style="269" customWidth="1"/>
    <col min="9466" max="9468" width="10.85546875" style="269" customWidth="1"/>
    <col min="9469" max="9469" width="4.85546875" style="269" customWidth="1"/>
    <col min="9470" max="9470" width="12.140625" style="269" customWidth="1"/>
    <col min="9471" max="9471" width="11.140625" style="269" customWidth="1"/>
    <col min="9472" max="9473" width="0" style="269" hidden="1" customWidth="1"/>
    <col min="9474" max="9672" width="8.85546875" style="269"/>
    <col min="9673" max="9673" width="4.140625" style="269" customWidth="1"/>
    <col min="9674" max="9674" width="7.42578125" style="269" customWidth="1"/>
    <col min="9675" max="9675" width="24.140625" style="269" customWidth="1"/>
    <col min="9676" max="9676" width="10.85546875" style="269" bestFit="1" customWidth="1"/>
    <col min="9677" max="9677" width="12.140625" style="269" customWidth="1"/>
    <col min="9678" max="9678" width="10.85546875" style="269" customWidth="1"/>
    <col min="9679" max="9679" width="12.85546875" style="269" customWidth="1"/>
    <col min="9680" max="9680" width="0.85546875" style="269" customWidth="1"/>
    <col min="9681" max="9681" width="9.5703125" style="269" customWidth="1"/>
    <col min="9682" max="9682" width="10.85546875" style="269" bestFit="1" customWidth="1"/>
    <col min="9683" max="9683" width="10.42578125" style="269" customWidth="1"/>
    <col min="9684" max="9685" width="9.140625" style="269" customWidth="1"/>
    <col min="9686" max="9688" width="10.85546875" style="269" customWidth="1"/>
    <col min="9689" max="9689" width="1.85546875" style="269" customWidth="1"/>
    <col min="9690" max="9690" width="9.5703125" style="269" customWidth="1"/>
    <col min="9691" max="9691" width="10.85546875" style="269" bestFit="1" customWidth="1"/>
    <col min="9692" max="9692" width="10.42578125" style="269" customWidth="1"/>
    <col min="9693" max="9694" width="9.140625" style="269" customWidth="1"/>
    <col min="9695" max="9697" width="10.85546875" style="269" customWidth="1"/>
    <col min="9698" max="9698" width="0.85546875" style="269" customWidth="1"/>
    <col min="9699" max="9699" width="9.5703125" style="269" customWidth="1"/>
    <col min="9700" max="9700" width="10.85546875" style="269" bestFit="1" customWidth="1"/>
    <col min="9701" max="9701" width="10.42578125" style="269" customWidth="1"/>
    <col min="9702" max="9703" width="9.140625" style="269" customWidth="1"/>
    <col min="9704" max="9706" width="10.85546875" style="269" customWidth="1"/>
    <col min="9707" max="9707" width="0.85546875" style="269" customWidth="1"/>
    <col min="9708" max="9708" width="9.5703125" style="269" customWidth="1"/>
    <col min="9709" max="9709" width="10.85546875" style="269" bestFit="1" customWidth="1"/>
    <col min="9710" max="9710" width="10.42578125" style="269" customWidth="1"/>
    <col min="9711" max="9712" width="9.140625" style="269" customWidth="1"/>
    <col min="9713" max="9715" width="10.85546875" style="269" customWidth="1"/>
    <col min="9716" max="9716" width="0.85546875" style="269" customWidth="1"/>
    <col min="9717" max="9717" width="9.5703125" style="269" customWidth="1"/>
    <col min="9718" max="9718" width="10.85546875" style="269" bestFit="1" customWidth="1"/>
    <col min="9719" max="9719" width="10.42578125" style="269" customWidth="1"/>
    <col min="9720" max="9721" width="9.140625" style="269" customWidth="1"/>
    <col min="9722" max="9724" width="10.85546875" style="269" customWidth="1"/>
    <col min="9725" max="9725" width="4.85546875" style="269" customWidth="1"/>
    <col min="9726" max="9726" width="12.140625" style="269" customWidth="1"/>
    <col min="9727" max="9727" width="11.140625" style="269" customWidth="1"/>
    <col min="9728" max="9729" width="0" style="269" hidden="1" customWidth="1"/>
    <col min="9730" max="9928" width="8.85546875" style="269"/>
    <col min="9929" max="9929" width="4.140625" style="269" customWidth="1"/>
    <col min="9930" max="9930" width="7.42578125" style="269" customWidth="1"/>
    <col min="9931" max="9931" width="24.140625" style="269" customWidth="1"/>
    <col min="9932" max="9932" width="10.85546875" style="269" bestFit="1" customWidth="1"/>
    <col min="9933" max="9933" width="12.140625" style="269" customWidth="1"/>
    <col min="9934" max="9934" width="10.85546875" style="269" customWidth="1"/>
    <col min="9935" max="9935" width="12.85546875" style="269" customWidth="1"/>
    <col min="9936" max="9936" width="0.85546875" style="269" customWidth="1"/>
    <col min="9937" max="9937" width="9.5703125" style="269" customWidth="1"/>
    <col min="9938" max="9938" width="10.85546875" style="269" bestFit="1" customWidth="1"/>
    <col min="9939" max="9939" width="10.42578125" style="269" customWidth="1"/>
    <col min="9940" max="9941" width="9.140625" style="269" customWidth="1"/>
    <col min="9942" max="9944" width="10.85546875" style="269" customWidth="1"/>
    <col min="9945" max="9945" width="1.85546875" style="269" customWidth="1"/>
    <col min="9946" max="9946" width="9.5703125" style="269" customWidth="1"/>
    <col min="9947" max="9947" width="10.85546875" style="269" bestFit="1" customWidth="1"/>
    <col min="9948" max="9948" width="10.42578125" style="269" customWidth="1"/>
    <col min="9949" max="9950" width="9.140625" style="269" customWidth="1"/>
    <col min="9951" max="9953" width="10.85546875" style="269" customWidth="1"/>
    <col min="9954" max="9954" width="0.85546875" style="269" customWidth="1"/>
    <col min="9955" max="9955" width="9.5703125" style="269" customWidth="1"/>
    <col min="9956" max="9956" width="10.85546875" style="269" bestFit="1" customWidth="1"/>
    <col min="9957" max="9957" width="10.42578125" style="269" customWidth="1"/>
    <col min="9958" max="9959" width="9.140625" style="269" customWidth="1"/>
    <col min="9960" max="9962" width="10.85546875" style="269" customWidth="1"/>
    <col min="9963" max="9963" width="0.85546875" style="269" customWidth="1"/>
    <col min="9964" max="9964" width="9.5703125" style="269" customWidth="1"/>
    <col min="9965" max="9965" width="10.85546875" style="269" bestFit="1" customWidth="1"/>
    <col min="9966" max="9966" width="10.42578125" style="269" customWidth="1"/>
    <col min="9967" max="9968" width="9.140625" style="269" customWidth="1"/>
    <col min="9969" max="9971" width="10.85546875" style="269" customWidth="1"/>
    <col min="9972" max="9972" width="0.85546875" style="269" customWidth="1"/>
    <col min="9973" max="9973" width="9.5703125" style="269" customWidth="1"/>
    <col min="9974" max="9974" width="10.85546875" style="269" bestFit="1" customWidth="1"/>
    <col min="9975" max="9975" width="10.42578125" style="269" customWidth="1"/>
    <col min="9976" max="9977" width="9.140625" style="269" customWidth="1"/>
    <col min="9978" max="9980" width="10.85546875" style="269" customWidth="1"/>
    <col min="9981" max="9981" width="4.85546875" style="269" customWidth="1"/>
    <col min="9982" max="9982" width="12.140625" style="269" customWidth="1"/>
    <col min="9983" max="9983" width="11.140625" style="269" customWidth="1"/>
    <col min="9984" max="9985" width="0" style="269" hidden="1" customWidth="1"/>
    <col min="9986" max="10184" width="8.85546875" style="269"/>
    <col min="10185" max="10185" width="4.140625" style="269" customWidth="1"/>
    <col min="10186" max="10186" width="7.42578125" style="269" customWidth="1"/>
    <col min="10187" max="10187" width="24.140625" style="269" customWidth="1"/>
    <col min="10188" max="10188" width="10.85546875" style="269" bestFit="1" customWidth="1"/>
    <col min="10189" max="10189" width="12.140625" style="269" customWidth="1"/>
    <col min="10190" max="10190" width="10.85546875" style="269" customWidth="1"/>
    <col min="10191" max="10191" width="12.85546875" style="269" customWidth="1"/>
    <col min="10192" max="10192" width="0.85546875" style="269" customWidth="1"/>
    <col min="10193" max="10193" width="9.5703125" style="269" customWidth="1"/>
    <col min="10194" max="10194" width="10.85546875" style="269" bestFit="1" customWidth="1"/>
    <col min="10195" max="10195" width="10.42578125" style="269" customWidth="1"/>
    <col min="10196" max="10197" width="9.140625" style="269" customWidth="1"/>
    <col min="10198" max="10200" width="10.85546875" style="269" customWidth="1"/>
    <col min="10201" max="10201" width="1.85546875" style="269" customWidth="1"/>
    <col min="10202" max="10202" width="9.5703125" style="269" customWidth="1"/>
    <col min="10203" max="10203" width="10.85546875" style="269" bestFit="1" customWidth="1"/>
    <col min="10204" max="10204" width="10.42578125" style="269" customWidth="1"/>
    <col min="10205" max="10206" width="9.140625" style="269" customWidth="1"/>
    <col min="10207" max="10209" width="10.85546875" style="269" customWidth="1"/>
    <col min="10210" max="10210" width="0.85546875" style="269" customWidth="1"/>
    <col min="10211" max="10211" width="9.5703125" style="269" customWidth="1"/>
    <col min="10212" max="10212" width="10.85546875" style="269" bestFit="1" customWidth="1"/>
    <col min="10213" max="10213" width="10.42578125" style="269" customWidth="1"/>
    <col min="10214" max="10215" width="9.140625" style="269" customWidth="1"/>
    <col min="10216" max="10218" width="10.85546875" style="269" customWidth="1"/>
    <col min="10219" max="10219" width="0.85546875" style="269" customWidth="1"/>
    <col min="10220" max="10220" width="9.5703125" style="269" customWidth="1"/>
    <col min="10221" max="10221" width="10.85546875" style="269" bestFit="1" customWidth="1"/>
    <col min="10222" max="10222" width="10.42578125" style="269" customWidth="1"/>
    <col min="10223" max="10224" width="9.140625" style="269" customWidth="1"/>
    <col min="10225" max="10227" width="10.85546875" style="269" customWidth="1"/>
    <col min="10228" max="10228" width="0.85546875" style="269" customWidth="1"/>
    <col min="10229" max="10229" width="9.5703125" style="269" customWidth="1"/>
    <col min="10230" max="10230" width="10.85546875" style="269" bestFit="1" customWidth="1"/>
    <col min="10231" max="10231" width="10.42578125" style="269" customWidth="1"/>
    <col min="10232" max="10233" width="9.140625" style="269" customWidth="1"/>
    <col min="10234" max="10236" width="10.85546875" style="269" customWidth="1"/>
    <col min="10237" max="10237" width="4.85546875" style="269" customWidth="1"/>
    <col min="10238" max="10238" width="12.140625" style="269" customWidth="1"/>
    <col min="10239" max="10239" width="11.140625" style="269" customWidth="1"/>
    <col min="10240" max="10241" width="0" style="269" hidden="1" customWidth="1"/>
    <col min="10242" max="10440" width="8.85546875" style="269"/>
    <col min="10441" max="10441" width="4.140625" style="269" customWidth="1"/>
    <col min="10442" max="10442" width="7.42578125" style="269" customWidth="1"/>
    <col min="10443" max="10443" width="24.140625" style="269" customWidth="1"/>
    <col min="10444" max="10444" width="10.85546875" style="269" bestFit="1" customWidth="1"/>
    <col min="10445" max="10445" width="12.140625" style="269" customWidth="1"/>
    <col min="10446" max="10446" width="10.85546875" style="269" customWidth="1"/>
    <col min="10447" max="10447" width="12.85546875" style="269" customWidth="1"/>
    <col min="10448" max="10448" width="0.85546875" style="269" customWidth="1"/>
    <col min="10449" max="10449" width="9.5703125" style="269" customWidth="1"/>
    <col min="10450" max="10450" width="10.85546875" style="269" bestFit="1" customWidth="1"/>
    <col min="10451" max="10451" width="10.42578125" style="269" customWidth="1"/>
    <col min="10452" max="10453" width="9.140625" style="269" customWidth="1"/>
    <col min="10454" max="10456" width="10.85546875" style="269" customWidth="1"/>
    <col min="10457" max="10457" width="1.85546875" style="269" customWidth="1"/>
    <col min="10458" max="10458" width="9.5703125" style="269" customWidth="1"/>
    <col min="10459" max="10459" width="10.85546875" style="269" bestFit="1" customWidth="1"/>
    <col min="10460" max="10460" width="10.42578125" style="269" customWidth="1"/>
    <col min="10461" max="10462" width="9.140625" style="269" customWidth="1"/>
    <col min="10463" max="10465" width="10.85546875" style="269" customWidth="1"/>
    <col min="10466" max="10466" width="0.85546875" style="269" customWidth="1"/>
    <col min="10467" max="10467" width="9.5703125" style="269" customWidth="1"/>
    <col min="10468" max="10468" width="10.85546875" style="269" bestFit="1" customWidth="1"/>
    <col min="10469" max="10469" width="10.42578125" style="269" customWidth="1"/>
    <col min="10470" max="10471" width="9.140625" style="269" customWidth="1"/>
    <col min="10472" max="10474" width="10.85546875" style="269" customWidth="1"/>
    <col min="10475" max="10475" width="0.85546875" style="269" customWidth="1"/>
    <col min="10476" max="10476" width="9.5703125" style="269" customWidth="1"/>
    <col min="10477" max="10477" width="10.85546875" style="269" bestFit="1" customWidth="1"/>
    <col min="10478" max="10478" width="10.42578125" style="269" customWidth="1"/>
    <col min="10479" max="10480" width="9.140625" style="269" customWidth="1"/>
    <col min="10481" max="10483" width="10.85546875" style="269" customWidth="1"/>
    <col min="10484" max="10484" width="0.85546875" style="269" customWidth="1"/>
    <col min="10485" max="10485" width="9.5703125" style="269" customWidth="1"/>
    <col min="10486" max="10486" width="10.85546875" style="269" bestFit="1" customWidth="1"/>
    <col min="10487" max="10487" width="10.42578125" style="269" customWidth="1"/>
    <col min="10488" max="10489" width="9.140625" style="269" customWidth="1"/>
    <col min="10490" max="10492" width="10.85546875" style="269" customWidth="1"/>
    <col min="10493" max="10493" width="4.85546875" style="269" customWidth="1"/>
    <col min="10494" max="10494" width="12.140625" style="269" customWidth="1"/>
    <col min="10495" max="10495" width="11.140625" style="269" customWidth="1"/>
    <col min="10496" max="10497" width="0" style="269" hidden="1" customWidth="1"/>
    <col min="10498" max="10696" width="8.85546875" style="269"/>
    <col min="10697" max="10697" width="4.140625" style="269" customWidth="1"/>
    <col min="10698" max="10698" width="7.42578125" style="269" customWidth="1"/>
    <col min="10699" max="10699" width="24.140625" style="269" customWidth="1"/>
    <col min="10700" max="10700" width="10.85546875" style="269" bestFit="1" customWidth="1"/>
    <col min="10701" max="10701" width="12.140625" style="269" customWidth="1"/>
    <col min="10702" max="10702" width="10.85546875" style="269" customWidth="1"/>
    <col min="10703" max="10703" width="12.85546875" style="269" customWidth="1"/>
    <col min="10704" max="10704" width="0.85546875" style="269" customWidth="1"/>
    <col min="10705" max="10705" width="9.5703125" style="269" customWidth="1"/>
    <col min="10706" max="10706" width="10.85546875" style="269" bestFit="1" customWidth="1"/>
    <col min="10707" max="10707" width="10.42578125" style="269" customWidth="1"/>
    <col min="10708" max="10709" width="9.140625" style="269" customWidth="1"/>
    <col min="10710" max="10712" width="10.85546875" style="269" customWidth="1"/>
    <col min="10713" max="10713" width="1.85546875" style="269" customWidth="1"/>
    <col min="10714" max="10714" width="9.5703125" style="269" customWidth="1"/>
    <col min="10715" max="10715" width="10.85546875" style="269" bestFit="1" customWidth="1"/>
    <col min="10716" max="10716" width="10.42578125" style="269" customWidth="1"/>
    <col min="10717" max="10718" width="9.140625" style="269" customWidth="1"/>
    <col min="10719" max="10721" width="10.85546875" style="269" customWidth="1"/>
    <col min="10722" max="10722" width="0.85546875" style="269" customWidth="1"/>
    <col min="10723" max="10723" width="9.5703125" style="269" customWidth="1"/>
    <col min="10724" max="10724" width="10.85546875" style="269" bestFit="1" customWidth="1"/>
    <col min="10725" max="10725" width="10.42578125" style="269" customWidth="1"/>
    <col min="10726" max="10727" width="9.140625" style="269" customWidth="1"/>
    <col min="10728" max="10730" width="10.85546875" style="269" customWidth="1"/>
    <col min="10731" max="10731" width="0.85546875" style="269" customWidth="1"/>
    <col min="10732" max="10732" width="9.5703125" style="269" customWidth="1"/>
    <col min="10733" max="10733" width="10.85546875" style="269" bestFit="1" customWidth="1"/>
    <col min="10734" max="10734" width="10.42578125" style="269" customWidth="1"/>
    <col min="10735" max="10736" width="9.140625" style="269" customWidth="1"/>
    <col min="10737" max="10739" width="10.85546875" style="269" customWidth="1"/>
    <col min="10740" max="10740" width="0.85546875" style="269" customWidth="1"/>
    <col min="10741" max="10741" width="9.5703125" style="269" customWidth="1"/>
    <col min="10742" max="10742" width="10.85546875" style="269" bestFit="1" customWidth="1"/>
    <col min="10743" max="10743" width="10.42578125" style="269" customWidth="1"/>
    <col min="10744" max="10745" width="9.140625" style="269" customWidth="1"/>
    <col min="10746" max="10748" width="10.85546875" style="269" customWidth="1"/>
    <col min="10749" max="10749" width="4.85546875" style="269" customWidth="1"/>
    <col min="10750" max="10750" width="12.140625" style="269" customWidth="1"/>
    <col min="10751" max="10751" width="11.140625" style="269" customWidth="1"/>
    <col min="10752" max="10753" width="0" style="269" hidden="1" customWidth="1"/>
    <col min="10754" max="10952" width="8.85546875" style="269"/>
    <col min="10953" max="10953" width="4.140625" style="269" customWidth="1"/>
    <col min="10954" max="10954" width="7.42578125" style="269" customWidth="1"/>
    <col min="10955" max="10955" width="24.140625" style="269" customWidth="1"/>
    <col min="10956" max="10956" width="10.85546875" style="269" bestFit="1" customWidth="1"/>
    <col min="10957" max="10957" width="12.140625" style="269" customWidth="1"/>
    <col min="10958" max="10958" width="10.85546875" style="269" customWidth="1"/>
    <col min="10959" max="10959" width="12.85546875" style="269" customWidth="1"/>
    <col min="10960" max="10960" width="0.85546875" style="269" customWidth="1"/>
    <col min="10961" max="10961" width="9.5703125" style="269" customWidth="1"/>
    <col min="10962" max="10962" width="10.85546875" style="269" bestFit="1" customWidth="1"/>
    <col min="10963" max="10963" width="10.42578125" style="269" customWidth="1"/>
    <col min="10964" max="10965" width="9.140625" style="269" customWidth="1"/>
    <col min="10966" max="10968" width="10.85546875" style="269" customWidth="1"/>
    <col min="10969" max="10969" width="1.85546875" style="269" customWidth="1"/>
    <col min="10970" max="10970" width="9.5703125" style="269" customWidth="1"/>
    <col min="10971" max="10971" width="10.85546875" style="269" bestFit="1" customWidth="1"/>
    <col min="10972" max="10972" width="10.42578125" style="269" customWidth="1"/>
    <col min="10973" max="10974" width="9.140625" style="269" customWidth="1"/>
    <col min="10975" max="10977" width="10.85546875" style="269" customWidth="1"/>
    <col min="10978" max="10978" width="0.85546875" style="269" customWidth="1"/>
    <col min="10979" max="10979" width="9.5703125" style="269" customWidth="1"/>
    <col min="10980" max="10980" width="10.85546875" style="269" bestFit="1" customWidth="1"/>
    <col min="10981" max="10981" width="10.42578125" style="269" customWidth="1"/>
    <col min="10982" max="10983" width="9.140625" style="269" customWidth="1"/>
    <col min="10984" max="10986" width="10.85546875" style="269" customWidth="1"/>
    <col min="10987" max="10987" width="0.85546875" style="269" customWidth="1"/>
    <col min="10988" max="10988" width="9.5703125" style="269" customWidth="1"/>
    <col min="10989" max="10989" width="10.85546875" style="269" bestFit="1" customWidth="1"/>
    <col min="10990" max="10990" width="10.42578125" style="269" customWidth="1"/>
    <col min="10991" max="10992" width="9.140625" style="269" customWidth="1"/>
    <col min="10993" max="10995" width="10.85546875" style="269" customWidth="1"/>
    <col min="10996" max="10996" width="0.85546875" style="269" customWidth="1"/>
    <col min="10997" max="10997" width="9.5703125" style="269" customWidth="1"/>
    <col min="10998" max="10998" width="10.85546875" style="269" bestFit="1" customWidth="1"/>
    <col min="10999" max="10999" width="10.42578125" style="269" customWidth="1"/>
    <col min="11000" max="11001" width="9.140625" style="269" customWidth="1"/>
    <col min="11002" max="11004" width="10.85546875" style="269" customWidth="1"/>
    <col min="11005" max="11005" width="4.85546875" style="269" customWidth="1"/>
    <col min="11006" max="11006" width="12.140625" style="269" customWidth="1"/>
    <col min="11007" max="11007" width="11.140625" style="269" customWidth="1"/>
    <col min="11008" max="11009" width="0" style="269" hidden="1" customWidth="1"/>
    <col min="11010" max="11208" width="8.85546875" style="269"/>
    <col min="11209" max="11209" width="4.140625" style="269" customWidth="1"/>
    <col min="11210" max="11210" width="7.42578125" style="269" customWidth="1"/>
    <col min="11211" max="11211" width="24.140625" style="269" customWidth="1"/>
    <col min="11212" max="11212" width="10.85546875" style="269" bestFit="1" customWidth="1"/>
    <col min="11213" max="11213" width="12.140625" style="269" customWidth="1"/>
    <col min="11214" max="11214" width="10.85546875" style="269" customWidth="1"/>
    <col min="11215" max="11215" width="12.85546875" style="269" customWidth="1"/>
    <col min="11216" max="11216" width="0.85546875" style="269" customWidth="1"/>
    <col min="11217" max="11217" width="9.5703125" style="269" customWidth="1"/>
    <col min="11218" max="11218" width="10.85546875" style="269" bestFit="1" customWidth="1"/>
    <col min="11219" max="11219" width="10.42578125" style="269" customWidth="1"/>
    <col min="11220" max="11221" width="9.140625" style="269" customWidth="1"/>
    <col min="11222" max="11224" width="10.85546875" style="269" customWidth="1"/>
    <col min="11225" max="11225" width="1.85546875" style="269" customWidth="1"/>
    <col min="11226" max="11226" width="9.5703125" style="269" customWidth="1"/>
    <col min="11227" max="11227" width="10.85546875" style="269" bestFit="1" customWidth="1"/>
    <col min="11228" max="11228" width="10.42578125" style="269" customWidth="1"/>
    <col min="11229" max="11230" width="9.140625" style="269" customWidth="1"/>
    <col min="11231" max="11233" width="10.85546875" style="269" customWidth="1"/>
    <col min="11234" max="11234" width="0.85546875" style="269" customWidth="1"/>
    <col min="11235" max="11235" width="9.5703125" style="269" customWidth="1"/>
    <col min="11236" max="11236" width="10.85546875" style="269" bestFit="1" customWidth="1"/>
    <col min="11237" max="11237" width="10.42578125" style="269" customWidth="1"/>
    <col min="11238" max="11239" width="9.140625" style="269" customWidth="1"/>
    <col min="11240" max="11242" width="10.85546875" style="269" customWidth="1"/>
    <col min="11243" max="11243" width="0.85546875" style="269" customWidth="1"/>
    <col min="11244" max="11244" width="9.5703125" style="269" customWidth="1"/>
    <col min="11245" max="11245" width="10.85546875" style="269" bestFit="1" customWidth="1"/>
    <col min="11246" max="11246" width="10.42578125" style="269" customWidth="1"/>
    <col min="11247" max="11248" width="9.140625" style="269" customWidth="1"/>
    <col min="11249" max="11251" width="10.85546875" style="269" customWidth="1"/>
    <col min="11252" max="11252" width="0.85546875" style="269" customWidth="1"/>
    <col min="11253" max="11253" width="9.5703125" style="269" customWidth="1"/>
    <col min="11254" max="11254" width="10.85546875" style="269" bestFit="1" customWidth="1"/>
    <col min="11255" max="11255" width="10.42578125" style="269" customWidth="1"/>
    <col min="11256" max="11257" width="9.140625" style="269" customWidth="1"/>
    <col min="11258" max="11260" width="10.85546875" style="269" customWidth="1"/>
    <col min="11261" max="11261" width="4.85546875" style="269" customWidth="1"/>
    <col min="11262" max="11262" width="12.140625" style="269" customWidth="1"/>
    <col min="11263" max="11263" width="11.140625" style="269" customWidth="1"/>
    <col min="11264" max="11265" width="0" style="269" hidden="1" customWidth="1"/>
    <col min="11266" max="11464" width="8.85546875" style="269"/>
    <col min="11465" max="11465" width="4.140625" style="269" customWidth="1"/>
    <col min="11466" max="11466" width="7.42578125" style="269" customWidth="1"/>
    <col min="11467" max="11467" width="24.140625" style="269" customWidth="1"/>
    <col min="11468" max="11468" width="10.85546875" style="269" bestFit="1" customWidth="1"/>
    <col min="11469" max="11469" width="12.140625" style="269" customWidth="1"/>
    <col min="11470" max="11470" width="10.85546875" style="269" customWidth="1"/>
    <col min="11471" max="11471" width="12.85546875" style="269" customWidth="1"/>
    <col min="11472" max="11472" width="0.85546875" style="269" customWidth="1"/>
    <col min="11473" max="11473" width="9.5703125" style="269" customWidth="1"/>
    <col min="11474" max="11474" width="10.85546875" style="269" bestFit="1" customWidth="1"/>
    <col min="11475" max="11475" width="10.42578125" style="269" customWidth="1"/>
    <col min="11476" max="11477" width="9.140625" style="269" customWidth="1"/>
    <col min="11478" max="11480" width="10.85546875" style="269" customWidth="1"/>
    <col min="11481" max="11481" width="1.85546875" style="269" customWidth="1"/>
    <col min="11482" max="11482" width="9.5703125" style="269" customWidth="1"/>
    <col min="11483" max="11483" width="10.85546875" style="269" bestFit="1" customWidth="1"/>
    <col min="11484" max="11484" width="10.42578125" style="269" customWidth="1"/>
    <col min="11485" max="11486" width="9.140625" style="269" customWidth="1"/>
    <col min="11487" max="11489" width="10.85546875" style="269" customWidth="1"/>
    <col min="11490" max="11490" width="0.85546875" style="269" customWidth="1"/>
    <col min="11491" max="11491" width="9.5703125" style="269" customWidth="1"/>
    <col min="11492" max="11492" width="10.85546875" style="269" bestFit="1" customWidth="1"/>
    <col min="11493" max="11493" width="10.42578125" style="269" customWidth="1"/>
    <col min="11494" max="11495" width="9.140625" style="269" customWidth="1"/>
    <col min="11496" max="11498" width="10.85546875" style="269" customWidth="1"/>
    <col min="11499" max="11499" width="0.85546875" style="269" customWidth="1"/>
    <col min="11500" max="11500" width="9.5703125" style="269" customWidth="1"/>
    <col min="11501" max="11501" width="10.85546875" style="269" bestFit="1" customWidth="1"/>
    <col min="11502" max="11502" width="10.42578125" style="269" customWidth="1"/>
    <col min="11503" max="11504" width="9.140625" style="269" customWidth="1"/>
    <col min="11505" max="11507" width="10.85546875" style="269" customWidth="1"/>
    <col min="11508" max="11508" width="0.85546875" style="269" customWidth="1"/>
    <col min="11509" max="11509" width="9.5703125" style="269" customWidth="1"/>
    <col min="11510" max="11510" width="10.85546875" style="269" bestFit="1" customWidth="1"/>
    <col min="11511" max="11511" width="10.42578125" style="269" customWidth="1"/>
    <col min="11512" max="11513" width="9.140625" style="269" customWidth="1"/>
    <col min="11514" max="11516" width="10.85546875" style="269" customWidth="1"/>
    <col min="11517" max="11517" width="4.85546875" style="269" customWidth="1"/>
    <col min="11518" max="11518" width="12.140625" style="269" customWidth="1"/>
    <col min="11519" max="11519" width="11.140625" style="269" customWidth="1"/>
    <col min="11520" max="11521" width="0" style="269" hidden="1" customWidth="1"/>
    <col min="11522" max="11720" width="8.85546875" style="269"/>
    <col min="11721" max="11721" width="4.140625" style="269" customWidth="1"/>
    <col min="11722" max="11722" width="7.42578125" style="269" customWidth="1"/>
    <col min="11723" max="11723" width="24.140625" style="269" customWidth="1"/>
    <col min="11724" max="11724" width="10.85546875" style="269" bestFit="1" customWidth="1"/>
    <col min="11725" max="11725" width="12.140625" style="269" customWidth="1"/>
    <col min="11726" max="11726" width="10.85546875" style="269" customWidth="1"/>
    <col min="11727" max="11727" width="12.85546875" style="269" customWidth="1"/>
    <col min="11728" max="11728" width="0.85546875" style="269" customWidth="1"/>
    <col min="11729" max="11729" width="9.5703125" style="269" customWidth="1"/>
    <col min="11730" max="11730" width="10.85546875" style="269" bestFit="1" customWidth="1"/>
    <col min="11731" max="11731" width="10.42578125" style="269" customWidth="1"/>
    <col min="11732" max="11733" width="9.140625" style="269" customWidth="1"/>
    <col min="11734" max="11736" width="10.85546875" style="269" customWidth="1"/>
    <col min="11737" max="11737" width="1.85546875" style="269" customWidth="1"/>
    <col min="11738" max="11738" width="9.5703125" style="269" customWidth="1"/>
    <col min="11739" max="11739" width="10.85546875" style="269" bestFit="1" customWidth="1"/>
    <col min="11740" max="11740" width="10.42578125" style="269" customWidth="1"/>
    <col min="11741" max="11742" width="9.140625" style="269" customWidth="1"/>
    <col min="11743" max="11745" width="10.85546875" style="269" customWidth="1"/>
    <col min="11746" max="11746" width="0.85546875" style="269" customWidth="1"/>
    <col min="11747" max="11747" width="9.5703125" style="269" customWidth="1"/>
    <col min="11748" max="11748" width="10.85546875" style="269" bestFit="1" customWidth="1"/>
    <col min="11749" max="11749" width="10.42578125" style="269" customWidth="1"/>
    <col min="11750" max="11751" width="9.140625" style="269" customWidth="1"/>
    <col min="11752" max="11754" width="10.85546875" style="269" customWidth="1"/>
    <col min="11755" max="11755" width="0.85546875" style="269" customWidth="1"/>
    <col min="11756" max="11756" width="9.5703125" style="269" customWidth="1"/>
    <col min="11757" max="11757" width="10.85546875" style="269" bestFit="1" customWidth="1"/>
    <col min="11758" max="11758" width="10.42578125" style="269" customWidth="1"/>
    <col min="11759" max="11760" width="9.140625" style="269" customWidth="1"/>
    <col min="11761" max="11763" width="10.85546875" style="269" customWidth="1"/>
    <col min="11764" max="11764" width="0.85546875" style="269" customWidth="1"/>
    <col min="11765" max="11765" width="9.5703125" style="269" customWidth="1"/>
    <col min="11766" max="11766" width="10.85546875" style="269" bestFit="1" customWidth="1"/>
    <col min="11767" max="11767" width="10.42578125" style="269" customWidth="1"/>
    <col min="11768" max="11769" width="9.140625" style="269" customWidth="1"/>
    <col min="11770" max="11772" width="10.85546875" style="269" customWidth="1"/>
    <col min="11773" max="11773" width="4.85546875" style="269" customWidth="1"/>
    <col min="11774" max="11774" width="12.140625" style="269" customWidth="1"/>
    <col min="11775" max="11775" width="11.140625" style="269" customWidth="1"/>
    <col min="11776" max="11777" width="0" style="269" hidden="1" customWidth="1"/>
    <col min="11778" max="11976" width="8.85546875" style="269"/>
    <col min="11977" max="11977" width="4.140625" style="269" customWidth="1"/>
    <col min="11978" max="11978" width="7.42578125" style="269" customWidth="1"/>
    <col min="11979" max="11979" width="24.140625" style="269" customWidth="1"/>
    <col min="11980" max="11980" width="10.85546875" style="269" bestFit="1" customWidth="1"/>
    <col min="11981" max="11981" width="12.140625" style="269" customWidth="1"/>
    <col min="11982" max="11982" width="10.85546875" style="269" customWidth="1"/>
    <col min="11983" max="11983" width="12.85546875" style="269" customWidth="1"/>
    <col min="11984" max="11984" width="0.85546875" style="269" customWidth="1"/>
    <col min="11985" max="11985" width="9.5703125" style="269" customWidth="1"/>
    <col min="11986" max="11986" width="10.85546875" style="269" bestFit="1" customWidth="1"/>
    <col min="11987" max="11987" width="10.42578125" style="269" customWidth="1"/>
    <col min="11988" max="11989" width="9.140625" style="269" customWidth="1"/>
    <col min="11990" max="11992" width="10.85546875" style="269" customWidth="1"/>
    <col min="11993" max="11993" width="1.85546875" style="269" customWidth="1"/>
    <col min="11994" max="11994" width="9.5703125" style="269" customWidth="1"/>
    <col min="11995" max="11995" width="10.85546875" style="269" bestFit="1" customWidth="1"/>
    <col min="11996" max="11996" width="10.42578125" style="269" customWidth="1"/>
    <col min="11997" max="11998" width="9.140625" style="269" customWidth="1"/>
    <col min="11999" max="12001" width="10.85546875" style="269" customWidth="1"/>
    <col min="12002" max="12002" width="0.85546875" style="269" customWidth="1"/>
    <col min="12003" max="12003" width="9.5703125" style="269" customWidth="1"/>
    <col min="12004" max="12004" width="10.85546875" style="269" bestFit="1" customWidth="1"/>
    <col min="12005" max="12005" width="10.42578125" style="269" customWidth="1"/>
    <col min="12006" max="12007" width="9.140625" style="269" customWidth="1"/>
    <col min="12008" max="12010" width="10.85546875" style="269" customWidth="1"/>
    <col min="12011" max="12011" width="0.85546875" style="269" customWidth="1"/>
    <col min="12012" max="12012" width="9.5703125" style="269" customWidth="1"/>
    <col min="12013" max="12013" width="10.85546875" style="269" bestFit="1" customWidth="1"/>
    <col min="12014" max="12014" width="10.42578125" style="269" customWidth="1"/>
    <col min="12015" max="12016" width="9.140625" style="269" customWidth="1"/>
    <col min="12017" max="12019" width="10.85546875" style="269" customWidth="1"/>
    <col min="12020" max="12020" width="0.85546875" style="269" customWidth="1"/>
    <col min="12021" max="12021" width="9.5703125" style="269" customWidth="1"/>
    <col min="12022" max="12022" width="10.85546875" style="269" bestFit="1" customWidth="1"/>
    <col min="12023" max="12023" width="10.42578125" style="269" customWidth="1"/>
    <col min="12024" max="12025" width="9.140625" style="269" customWidth="1"/>
    <col min="12026" max="12028" width="10.85546875" style="269" customWidth="1"/>
    <col min="12029" max="12029" width="4.85546875" style="269" customWidth="1"/>
    <col min="12030" max="12030" width="12.140625" style="269" customWidth="1"/>
    <col min="12031" max="12031" width="11.140625" style="269" customWidth="1"/>
    <col min="12032" max="12033" width="0" style="269" hidden="1" customWidth="1"/>
    <col min="12034" max="12232" width="8.85546875" style="269"/>
    <col min="12233" max="12233" width="4.140625" style="269" customWidth="1"/>
    <col min="12234" max="12234" width="7.42578125" style="269" customWidth="1"/>
    <col min="12235" max="12235" width="24.140625" style="269" customWidth="1"/>
    <col min="12236" max="12236" width="10.85546875" style="269" bestFit="1" customWidth="1"/>
    <col min="12237" max="12237" width="12.140625" style="269" customWidth="1"/>
    <col min="12238" max="12238" width="10.85546875" style="269" customWidth="1"/>
    <col min="12239" max="12239" width="12.85546875" style="269" customWidth="1"/>
    <col min="12240" max="12240" width="0.85546875" style="269" customWidth="1"/>
    <col min="12241" max="12241" width="9.5703125" style="269" customWidth="1"/>
    <col min="12242" max="12242" width="10.85546875" style="269" bestFit="1" customWidth="1"/>
    <col min="12243" max="12243" width="10.42578125" style="269" customWidth="1"/>
    <col min="12244" max="12245" width="9.140625" style="269" customWidth="1"/>
    <col min="12246" max="12248" width="10.85546875" style="269" customWidth="1"/>
    <col min="12249" max="12249" width="1.85546875" style="269" customWidth="1"/>
    <col min="12250" max="12250" width="9.5703125" style="269" customWidth="1"/>
    <col min="12251" max="12251" width="10.85546875" style="269" bestFit="1" customWidth="1"/>
    <col min="12252" max="12252" width="10.42578125" style="269" customWidth="1"/>
    <col min="12253" max="12254" width="9.140625" style="269" customWidth="1"/>
    <col min="12255" max="12257" width="10.85546875" style="269" customWidth="1"/>
    <col min="12258" max="12258" width="0.85546875" style="269" customWidth="1"/>
    <col min="12259" max="12259" width="9.5703125" style="269" customWidth="1"/>
    <col min="12260" max="12260" width="10.85546875" style="269" bestFit="1" customWidth="1"/>
    <col min="12261" max="12261" width="10.42578125" style="269" customWidth="1"/>
    <col min="12262" max="12263" width="9.140625" style="269" customWidth="1"/>
    <col min="12264" max="12266" width="10.85546875" style="269" customWidth="1"/>
    <col min="12267" max="12267" width="0.85546875" style="269" customWidth="1"/>
    <col min="12268" max="12268" width="9.5703125" style="269" customWidth="1"/>
    <col min="12269" max="12269" width="10.85546875" style="269" bestFit="1" customWidth="1"/>
    <col min="12270" max="12270" width="10.42578125" style="269" customWidth="1"/>
    <col min="12271" max="12272" width="9.140625" style="269" customWidth="1"/>
    <col min="12273" max="12275" width="10.85546875" style="269" customWidth="1"/>
    <col min="12276" max="12276" width="0.85546875" style="269" customWidth="1"/>
    <col min="12277" max="12277" width="9.5703125" style="269" customWidth="1"/>
    <col min="12278" max="12278" width="10.85546875" style="269" bestFit="1" customWidth="1"/>
    <col min="12279" max="12279" width="10.42578125" style="269" customWidth="1"/>
    <col min="12280" max="12281" width="9.140625" style="269" customWidth="1"/>
    <col min="12282" max="12284" width="10.85546875" style="269" customWidth="1"/>
    <col min="12285" max="12285" width="4.85546875" style="269" customWidth="1"/>
    <col min="12286" max="12286" width="12.140625" style="269" customWidth="1"/>
    <col min="12287" max="12287" width="11.140625" style="269" customWidth="1"/>
    <col min="12288" max="12289" width="0" style="269" hidden="1" customWidth="1"/>
    <col min="12290" max="12488" width="8.85546875" style="269"/>
    <col min="12489" max="12489" width="4.140625" style="269" customWidth="1"/>
    <col min="12490" max="12490" width="7.42578125" style="269" customWidth="1"/>
    <col min="12491" max="12491" width="24.140625" style="269" customWidth="1"/>
    <col min="12492" max="12492" width="10.85546875" style="269" bestFit="1" customWidth="1"/>
    <col min="12493" max="12493" width="12.140625" style="269" customWidth="1"/>
    <col min="12494" max="12494" width="10.85546875" style="269" customWidth="1"/>
    <col min="12495" max="12495" width="12.85546875" style="269" customWidth="1"/>
    <col min="12496" max="12496" width="0.85546875" style="269" customWidth="1"/>
    <col min="12497" max="12497" width="9.5703125" style="269" customWidth="1"/>
    <col min="12498" max="12498" width="10.85546875" style="269" bestFit="1" customWidth="1"/>
    <col min="12499" max="12499" width="10.42578125" style="269" customWidth="1"/>
    <col min="12500" max="12501" width="9.140625" style="269" customWidth="1"/>
    <col min="12502" max="12504" width="10.85546875" style="269" customWidth="1"/>
    <col min="12505" max="12505" width="1.85546875" style="269" customWidth="1"/>
    <col min="12506" max="12506" width="9.5703125" style="269" customWidth="1"/>
    <col min="12507" max="12507" width="10.85546875" style="269" bestFit="1" customWidth="1"/>
    <col min="12508" max="12508" width="10.42578125" style="269" customWidth="1"/>
    <col min="12509" max="12510" width="9.140625" style="269" customWidth="1"/>
    <col min="12511" max="12513" width="10.85546875" style="269" customWidth="1"/>
    <col min="12514" max="12514" width="0.85546875" style="269" customWidth="1"/>
    <col min="12515" max="12515" width="9.5703125" style="269" customWidth="1"/>
    <col min="12516" max="12516" width="10.85546875" style="269" bestFit="1" customWidth="1"/>
    <col min="12517" max="12517" width="10.42578125" style="269" customWidth="1"/>
    <col min="12518" max="12519" width="9.140625" style="269" customWidth="1"/>
    <col min="12520" max="12522" width="10.85546875" style="269" customWidth="1"/>
    <col min="12523" max="12523" width="0.85546875" style="269" customWidth="1"/>
    <col min="12524" max="12524" width="9.5703125" style="269" customWidth="1"/>
    <col min="12525" max="12525" width="10.85546875" style="269" bestFit="1" customWidth="1"/>
    <col min="12526" max="12526" width="10.42578125" style="269" customWidth="1"/>
    <col min="12527" max="12528" width="9.140625" style="269" customWidth="1"/>
    <col min="12529" max="12531" width="10.85546875" style="269" customWidth="1"/>
    <col min="12532" max="12532" width="0.85546875" style="269" customWidth="1"/>
    <col min="12533" max="12533" width="9.5703125" style="269" customWidth="1"/>
    <col min="12534" max="12534" width="10.85546875" style="269" bestFit="1" customWidth="1"/>
    <col min="12535" max="12535" width="10.42578125" style="269" customWidth="1"/>
    <col min="12536" max="12537" width="9.140625" style="269" customWidth="1"/>
    <col min="12538" max="12540" width="10.85546875" style="269" customWidth="1"/>
    <col min="12541" max="12541" width="4.85546875" style="269" customWidth="1"/>
    <col min="12542" max="12542" width="12.140625" style="269" customWidth="1"/>
    <col min="12543" max="12543" width="11.140625" style="269" customWidth="1"/>
    <col min="12544" max="12545" width="0" style="269" hidden="1" customWidth="1"/>
    <col min="12546" max="12744" width="8.85546875" style="269"/>
    <col min="12745" max="12745" width="4.140625" style="269" customWidth="1"/>
    <col min="12746" max="12746" width="7.42578125" style="269" customWidth="1"/>
    <col min="12747" max="12747" width="24.140625" style="269" customWidth="1"/>
    <col min="12748" max="12748" width="10.85546875" style="269" bestFit="1" customWidth="1"/>
    <col min="12749" max="12749" width="12.140625" style="269" customWidth="1"/>
    <col min="12750" max="12750" width="10.85546875" style="269" customWidth="1"/>
    <col min="12751" max="12751" width="12.85546875" style="269" customWidth="1"/>
    <col min="12752" max="12752" width="0.85546875" style="269" customWidth="1"/>
    <col min="12753" max="12753" width="9.5703125" style="269" customWidth="1"/>
    <col min="12754" max="12754" width="10.85546875" style="269" bestFit="1" customWidth="1"/>
    <col min="12755" max="12755" width="10.42578125" style="269" customWidth="1"/>
    <col min="12756" max="12757" width="9.140625" style="269" customWidth="1"/>
    <col min="12758" max="12760" width="10.85546875" style="269" customWidth="1"/>
    <col min="12761" max="12761" width="1.85546875" style="269" customWidth="1"/>
    <col min="12762" max="12762" width="9.5703125" style="269" customWidth="1"/>
    <col min="12763" max="12763" width="10.85546875" style="269" bestFit="1" customWidth="1"/>
    <col min="12764" max="12764" width="10.42578125" style="269" customWidth="1"/>
    <col min="12765" max="12766" width="9.140625" style="269" customWidth="1"/>
    <col min="12767" max="12769" width="10.85546875" style="269" customWidth="1"/>
    <col min="12770" max="12770" width="0.85546875" style="269" customWidth="1"/>
    <col min="12771" max="12771" width="9.5703125" style="269" customWidth="1"/>
    <col min="12772" max="12772" width="10.85546875" style="269" bestFit="1" customWidth="1"/>
    <col min="12773" max="12773" width="10.42578125" style="269" customWidth="1"/>
    <col min="12774" max="12775" width="9.140625" style="269" customWidth="1"/>
    <col min="12776" max="12778" width="10.85546875" style="269" customWidth="1"/>
    <col min="12779" max="12779" width="0.85546875" style="269" customWidth="1"/>
    <col min="12780" max="12780" width="9.5703125" style="269" customWidth="1"/>
    <col min="12781" max="12781" width="10.85546875" style="269" bestFit="1" customWidth="1"/>
    <col min="12782" max="12782" width="10.42578125" style="269" customWidth="1"/>
    <col min="12783" max="12784" width="9.140625" style="269" customWidth="1"/>
    <col min="12785" max="12787" width="10.85546875" style="269" customWidth="1"/>
    <col min="12788" max="12788" width="0.85546875" style="269" customWidth="1"/>
    <col min="12789" max="12789" width="9.5703125" style="269" customWidth="1"/>
    <col min="12790" max="12790" width="10.85546875" style="269" bestFit="1" customWidth="1"/>
    <col min="12791" max="12791" width="10.42578125" style="269" customWidth="1"/>
    <col min="12792" max="12793" width="9.140625" style="269" customWidth="1"/>
    <col min="12794" max="12796" width="10.85546875" style="269" customWidth="1"/>
    <col min="12797" max="12797" width="4.85546875" style="269" customWidth="1"/>
    <col min="12798" max="12798" width="12.140625" style="269" customWidth="1"/>
    <col min="12799" max="12799" width="11.140625" style="269" customWidth="1"/>
    <col min="12800" max="12801" width="0" style="269" hidden="1" customWidth="1"/>
    <col min="12802" max="13000" width="8.85546875" style="269"/>
    <col min="13001" max="13001" width="4.140625" style="269" customWidth="1"/>
    <col min="13002" max="13002" width="7.42578125" style="269" customWidth="1"/>
    <col min="13003" max="13003" width="24.140625" style="269" customWidth="1"/>
    <col min="13004" max="13004" width="10.85546875" style="269" bestFit="1" customWidth="1"/>
    <col min="13005" max="13005" width="12.140625" style="269" customWidth="1"/>
    <col min="13006" max="13006" width="10.85546875" style="269" customWidth="1"/>
    <col min="13007" max="13007" width="12.85546875" style="269" customWidth="1"/>
    <col min="13008" max="13008" width="0.85546875" style="269" customWidth="1"/>
    <col min="13009" max="13009" width="9.5703125" style="269" customWidth="1"/>
    <col min="13010" max="13010" width="10.85546875" style="269" bestFit="1" customWidth="1"/>
    <col min="13011" max="13011" width="10.42578125" style="269" customWidth="1"/>
    <col min="13012" max="13013" width="9.140625" style="269" customWidth="1"/>
    <col min="13014" max="13016" width="10.85546875" style="269" customWidth="1"/>
    <col min="13017" max="13017" width="1.85546875" style="269" customWidth="1"/>
    <col min="13018" max="13018" width="9.5703125" style="269" customWidth="1"/>
    <col min="13019" max="13019" width="10.85546875" style="269" bestFit="1" customWidth="1"/>
    <col min="13020" max="13020" width="10.42578125" style="269" customWidth="1"/>
    <col min="13021" max="13022" width="9.140625" style="269" customWidth="1"/>
    <col min="13023" max="13025" width="10.85546875" style="269" customWidth="1"/>
    <col min="13026" max="13026" width="0.85546875" style="269" customWidth="1"/>
    <col min="13027" max="13027" width="9.5703125" style="269" customWidth="1"/>
    <col min="13028" max="13028" width="10.85546875" style="269" bestFit="1" customWidth="1"/>
    <col min="13029" max="13029" width="10.42578125" style="269" customWidth="1"/>
    <col min="13030" max="13031" width="9.140625" style="269" customWidth="1"/>
    <col min="13032" max="13034" width="10.85546875" style="269" customWidth="1"/>
    <col min="13035" max="13035" width="0.85546875" style="269" customWidth="1"/>
    <col min="13036" max="13036" width="9.5703125" style="269" customWidth="1"/>
    <col min="13037" max="13037" width="10.85546875" style="269" bestFit="1" customWidth="1"/>
    <col min="13038" max="13038" width="10.42578125" style="269" customWidth="1"/>
    <col min="13039" max="13040" width="9.140625" style="269" customWidth="1"/>
    <col min="13041" max="13043" width="10.85546875" style="269" customWidth="1"/>
    <col min="13044" max="13044" width="0.85546875" style="269" customWidth="1"/>
    <col min="13045" max="13045" width="9.5703125" style="269" customWidth="1"/>
    <col min="13046" max="13046" width="10.85546875" style="269" bestFit="1" customWidth="1"/>
    <col min="13047" max="13047" width="10.42578125" style="269" customWidth="1"/>
    <col min="13048" max="13049" width="9.140625" style="269" customWidth="1"/>
    <col min="13050" max="13052" width="10.85546875" style="269" customWidth="1"/>
    <col min="13053" max="13053" width="4.85546875" style="269" customWidth="1"/>
    <col min="13054" max="13054" width="12.140625" style="269" customWidth="1"/>
    <col min="13055" max="13055" width="11.140625" style="269" customWidth="1"/>
    <col min="13056" max="13057" width="0" style="269" hidden="1" customWidth="1"/>
    <col min="13058" max="13256" width="8.85546875" style="269"/>
    <col min="13257" max="13257" width="4.140625" style="269" customWidth="1"/>
    <col min="13258" max="13258" width="7.42578125" style="269" customWidth="1"/>
    <col min="13259" max="13259" width="24.140625" style="269" customWidth="1"/>
    <col min="13260" max="13260" width="10.85546875" style="269" bestFit="1" customWidth="1"/>
    <col min="13261" max="13261" width="12.140625" style="269" customWidth="1"/>
    <col min="13262" max="13262" width="10.85546875" style="269" customWidth="1"/>
    <col min="13263" max="13263" width="12.85546875" style="269" customWidth="1"/>
    <col min="13264" max="13264" width="0.85546875" style="269" customWidth="1"/>
    <col min="13265" max="13265" width="9.5703125" style="269" customWidth="1"/>
    <col min="13266" max="13266" width="10.85546875" style="269" bestFit="1" customWidth="1"/>
    <col min="13267" max="13267" width="10.42578125" style="269" customWidth="1"/>
    <col min="13268" max="13269" width="9.140625" style="269" customWidth="1"/>
    <col min="13270" max="13272" width="10.85546875" style="269" customWidth="1"/>
    <col min="13273" max="13273" width="1.85546875" style="269" customWidth="1"/>
    <col min="13274" max="13274" width="9.5703125" style="269" customWidth="1"/>
    <col min="13275" max="13275" width="10.85546875" style="269" bestFit="1" customWidth="1"/>
    <col min="13276" max="13276" width="10.42578125" style="269" customWidth="1"/>
    <col min="13277" max="13278" width="9.140625" style="269" customWidth="1"/>
    <col min="13279" max="13281" width="10.85546875" style="269" customWidth="1"/>
    <col min="13282" max="13282" width="0.85546875" style="269" customWidth="1"/>
    <col min="13283" max="13283" width="9.5703125" style="269" customWidth="1"/>
    <col min="13284" max="13284" width="10.85546875" style="269" bestFit="1" customWidth="1"/>
    <col min="13285" max="13285" width="10.42578125" style="269" customWidth="1"/>
    <col min="13286" max="13287" width="9.140625" style="269" customWidth="1"/>
    <col min="13288" max="13290" width="10.85546875" style="269" customWidth="1"/>
    <col min="13291" max="13291" width="0.85546875" style="269" customWidth="1"/>
    <col min="13292" max="13292" width="9.5703125" style="269" customWidth="1"/>
    <col min="13293" max="13293" width="10.85546875" style="269" bestFit="1" customWidth="1"/>
    <col min="13294" max="13294" width="10.42578125" style="269" customWidth="1"/>
    <col min="13295" max="13296" width="9.140625" style="269" customWidth="1"/>
    <col min="13297" max="13299" width="10.85546875" style="269" customWidth="1"/>
    <col min="13300" max="13300" width="0.85546875" style="269" customWidth="1"/>
    <col min="13301" max="13301" width="9.5703125" style="269" customWidth="1"/>
    <col min="13302" max="13302" width="10.85546875" style="269" bestFit="1" customWidth="1"/>
    <col min="13303" max="13303" width="10.42578125" style="269" customWidth="1"/>
    <col min="13304" max="13305" width="9.140625" style="269" customWidth="1"/>
    <col min="13306" max="13308" width="10.85546875" style="269" customWidth="1"/>
    <col min="13309" max="13309" width="4.85546875" style="269" customWidth="1"/>
    <col min="13310" max="13310" width="12.140625" style="269" customWidth="1"/>
    <col min="13311" max="13311" width="11.140625" style="269" customWidth="1"/>
    <col min="13312" max="13313" width="0" style="269" hidden="1" customWidth="1"/>
    <col min="13314" max="13512" width="8.85546875" style="269"/>
    <col min="13513" max="13513" width="4.140625" style="269" customWidth="1"/>
    <col min="13514" max="13514" width="7.42578125" style="269" customWidth="1"/>
    <col min="13515" max="13515" width="24.140625" style="269" customWidth="1"/>
    <col min="13516" max="13516" width="10.85546875" style="269" bestFit="1" customWidth="1"/>
    <col min="13517" max="13517" width="12.140625" style="269" customWidth="1"/>
    <col min="13518" max="13518" width="10.85546875" style="269" customWidth="1"/>
    <col min="13519" max="13519" width="12.85546875" style="269" customWidth="1"/>
    <col min="13520" max="13520" width="0.85546875" style="269" customWidth="1"/>
    <col min="13521" max="13521" width="9.5703125" style="269" customWidth="1"/>
    <col min="13522" max="13522" width="10.85546875" style="269" bestFit="1" customWidth="1"/>
    <col min="13523" max="13523" width="10.42578125" style="269" customWidth="1"/>
    <col min="13524" max="13525" width="9.140625" style="269" customWidth="1"/>
    <col min="13526" max="13528" width="10.85546875" style="269" customWidth="1"/>
    <col min="13529" max="13529" width="1.85546875" style="269" customWidth="1"/>
    <col min="13530" max="13530" width="9.5703125" style="269" customWidth="1"/>
    <col min="13531" max="13531" width="10.85546875" style="269" bestFit="1" customWidth="1"/>
    <col min="13532" max="13532" width="10.42578125" style="269" customWidth="1"/>
    <col min="13533" max="13534" width="9.140625" style="269" customWidth="1"/>
    <col min="13535" max="13537" width="10.85546875" style="269" customWidth="1"/>
    <col min="13538" max="13538" width="0.85546875" style="269" customWidth="1"/>
    <col min="13539" max="13539" width="9.5703125" style="269" customWidth="1"/>
    <col min="13540" max="13540" width="10.85546875" style="269" bestFit="1" customWidth="1"/>
    <col min="13541" max="13541" width="10.42578125" style="269" customWidth="1"/>
    <col min="13542" max="13543" width="9.140625" style="269" customWidth="1"/>
    <col min="13544" max="13546" width="10.85546875" style="269" customWidth="1"/>
    <col min="13547" max="13547" width="0.85546875" style="269" customWidth="1"/>
    <col min="13548" max="13548" width="9.5703125" style="269" customWidth="1"/>
    <col min="13549" max="13549" width="10.85546875" style="269" bestFit="1" customWidth="1"/>
    <col min="13550" max="13550" width="10.42578125" style="269" customWidth="1"/>
    <col min="13551" max="13552" width="9.140625" style="269" customWidth="1"/>
    <col min="13553" max="13555" width="10.85546875" style="269" customWidth="1"/>
    <col min="13556" max="13556" width="0.85546875" style="269" customWidth="1"/>
    <col min="13557" max="13557" width="9.5703125" style="269" customWidth="1"/>
    <col min="13558" max="13558" width="10.85546875" style="269" bestFit="1" customWidth="1"/>
    <col min="13559" max="13559" width="10.42578125" style="269" customWidth="1"/>
    <col min="13560" max="13561" width="9.140625" style="269" customWidth="1"/>
    <col min="13562" max="13564" width="10.85546875" style="269" customWidth="1"/>
    <col min="13565" max="13565" width="4.85546875" style="269" customWidth="1"/>
    <col min="13566" max="13566" width="12.140625" style="269" customWidth="1"/>
    <col min="13567" max="13567" width="11.140625" style="269" customWidth="1"/>
    <col min="13568" max="13569" width="0" style="269" hidden="1" customWidth="1"/>
    <col min="13570" max="13768" width="8.85546875" style="269"/>
    <col min="13769" max="13769" width="4.140625" style="269" customWidth="1"/>
    <col min="13770" max="13770" width="7.42578125" style="269" customWidth="1"/>
    <col min="13771" max="13771" width="24.140625" style="269" customWidth="1"/>
    <col min="13772" max="13772" width="10.85546875" style="269" bestFit="1" customWidth="1"/>
    <col min="13773" max="13773" width="12.140625" style="269" customWidth="1"/>
    <col min="13774" max="13774" width="10.85546875" style="269" customWidth="1"/>
    <col min="13775" max="13775" width="12.85546875" style="269" customWidth="1"/>
    <col min="13776" max="13776" width="0.85546875" style="269" customWidth="1"/>
    <col min="13777" max="13777" width="9.5703125" style="269" customWidth="1"/>
    <col min="13778" max="13778" width="10.85546875" style="269" bestFit="1" customWidth="1"/>
    <col min="13779" max="13779" width="10.42578125" style="269" customWidth="1"/>
    <col min="13780" max="13781" width="9.140625" style="269" customWidth="1"/>
    <col min="13782" max="13784" width="10.85546875" style="269" customWidth="1"/>
    <col min="13785" max="13785" width="1.85546875" style="269" customWidth="1"/>
    <col min="13786" max="13786" width="9.5703125" style="269" customWidth="1"/>
    <col min="13787" max="13787" width="10.85546875" style="269" bestFit="1" customWidth="1"/>
    <col min="13788" max="13788" width="10.42578125" style="269" customWidth="1"/>
    <col min="13789" max="13790" width="9.140625" style="269" customWidth="1"/>
    <col min="13791" max="13793" width="10.85546875" style="269" customWidth="1"/>
    <col min="13794" max="13794" width="0.85546875" style="269" customWidth="1"/>
    <col min="13795" max="13795" width="9.5703125" style="269" customWidth="1"/>
    <col min="13796" max="13796" width="10.85546875" style="269" bestFit="1" customWidth="1"/>
    <col min="13797" max="13797" width="10.42578125" style="269" customWidth="1"/>
    <col min="13798" max="13799" width="9.140625" style="269" customWidth="1"/>
    <col min="13800" max="13802" width="10.85546875" style="269" customWidth="1"/>
    <col min="13803" max="13803" width="0.85546875" style="269" customWidth="1"/>
    <col min="13804" max="13804" width="9.5703125" style="269" customWidth="1"/>
    <col min="13805" max="13805" width="10.85546875" style="269" bestFit="1" customWidth="1"/>
    <col min="13806" max="13806" width="10.42578125" style="269" customWidth="1"/>
    <col min="13807" max="13808" width="9.140625" style="269" customWidth="1"/>
    <col min="13809" max="13811" width="10.85546875" style="269" customWidth="1"/>
    <col min="13812" max="13812" width="0.85546875" style="269" customWidth="1"/>
    <col min="13813" max="13813" width="9.5703125" style="269" customWidth="1"/>
    <col min="13814" max="13814" width="10.85546875" style="269" bestFit="1" customWidth="1"/>
    <col min="13815" max="13815" width="10.42578125" style="269" customWidth="1"/>
    <col min="13816" max="13817" width="9.140625" style="269" customWidth="1"/>
    <col min="13818" max="13820" width="10.85546875" style="269" customWidth="1"/>
    <col min="13821" max="13821" width="4.85546875" style="269" customWidth="1"/>
    <col min="13822" max="13822" width="12.140625" style="269" customWidth="1"/>
    <col min="13823" max="13823" width="11.140625" style="269" customWidth="1"/>
    <col min="13824" max="13825" width="0" style="269" hidden="1" customWidth="1"/>
    <col min="13826" max="14024" width="8.85546875" style="269"/>
    <col min="14025" max="14025" width="4.140625" style="269" customWidth="1"/>
    <col min="14026" max="14026" width="7.42578125" style="269" customWidth="1"/>
    <col min="14027" max="14027" width="24.140625" style="269" customWidth="1"/>
    <col min="14028" max="14028" width="10.85546875" style="269" bestFit="1" customWidth="1"/>
    <col min="14029" max="14029" width="12.140625" style="269" customWidth="1"/>
    <col min="14030" max="14030" width="10.85546875" style="269" customWidth="1"/>
    <col min="14031" max="14031" width="12.85546875" style="269" customWidth="1"/>
    <col min="14032" max="14032" width="0.85546875" style="269" customWidth="1"/>
    <col min="14033" max="14033" width="9.5703125" style="269" customWidth="1"/>
    <col min="14034" max="14034" width="10.85546875" style="269" bestFit="1" customWidth="1"/>
    <col min="14035" max="14035" width="10.42578125" style="269" customWidth="1"/>
    <col min="14036" max="14037" width="9.140625" style="269" customWidth="1"/>
    <col min="14038" max="14040" width="10.85546875" style="269" customWidth="1"/>
    <col min="14041" max="14041" width="1.85546875" style="269" customWidth="1"/>
    <col min="14042" max="14042" width="9.5703125" style="269" customWidth="1"/>
    <col min="14043" max="14043" width="10.85546875" style="269" bestFit="1" customWidth="1"/>
    <col min="14044" max="14044" width="10.42578125" style="269" customWidth="1"/>
    <col min="14045" max="14046" width="9.140625" style="269" customWidth="1"/>
    <col min="14047" max="14049" width="10.85546875" style="269" customWidth="1"/>
    <col min="14050" max="14050" width="0.85546875" style="269" customWidth="1"/>
    <col min="14051" max="14051" width="9.5703125" style="269" customWidth="1"/>
    <col min="14052" max="14052" width="10.85546875" style="269" bestFit="1" customWidth="1"/>
    <col min="14053" max="14053" width="10.42578125" style="269" customWidth="1"/>
    <col min="14054" max="14055" width="9.140625" style="269" customWidth="1"/>
    <col min="14056" max="14058" width="10.85546875" style="269" customWidth="1"/>
    <col min="14059" max="14059" width="0.85546875" style="269" customWidth="1"/>
    <col min="14060" max="14060" width="9.5703125" style="269" customWidth="1"/>
    <col min="14061" max="14061" width="10.85546875" style="269" bestFit="1" customWidth="1"/>
    <col min="14062" max="14062" width="10.42578125" style="269" customWidth="1"/>
    <col min="14063" max="14064" width="9.140625" style="269" customWidth="1"/>
    <col min="14065" max="14067" width="10.85546875" style="269" customWidth="1"/>
    <col min="14068" max="14068" width="0.85546875" style="269" customWidth="1"/>
    <col min="14069" max="14069" width="9.5703125" style="269" customWidth="1"/>
    <col min="14070" max="14070" width="10.85546875" style="269" bestFit="1" customWidth="1"/>
    <col min="14071" max="14071" width="10.42578125" style="269" customWidth="1"/>
    <col min="14072" max="14073" width="9.140625" style="269" customWidth="1"/>
    <col min="14074" max="14076" width="10.85546875" style="269" customWidth="1"/>
    <col min="14077" max="14077" width="4.85546875" style="269" customWidth="1"/>
    <col min="14078" max="14078" width="12.140625" style="269" customWidth="1"/>
    <col min="14079" max="14079" width="11.140625" style="269" customWidth="1"/>
    <col min="14080" max="14081" width="0" style="269" hidden="1" customWidth="1"/>
    <col min="14082" max="14280" width="8.85546875" style="269"/>
    <col min="14281" max="14281" width="4.140625" style="269" customWidth="1"/>
    <col min="14282" max="14282" width="7.42578125" style="269" customWidth="1"/>
    <col min="14283" max="14283" width="24.140625" style="269" customWidth="1"/>
    <col min="14284" max="14284" width="10.85546875" style="269" bestFit="1" customWidth="1"/>
    <col min="14285" max="14285" width="12.140625" style="269" customWidth="1"/>
    <col min="14286" max="14286" width="10.85546875" style="269" customWidth="1"/>
    <col min="14287" max="14287" width="12.85546875" style="269" customWidth="1"/>
    <col min="14288" max="14288" width="0.85546875" style="269" customWidth="1"/>
    <col min="14289" max="14289" width="9.5703125" style="269" customWidth="1"/>
    <col min="14290" max="14290" width="10.85546875" style="269" bestFit="1" customWidth="1"/>
    <col min="14291" max="14291" width="10.42578125" style="269" customWidth="1"/>
    <col min="14292" max="14293" width="9.140625" style="269" customWidth="1"/>
    <col min="14294" max="14296" width="10.85546875" style="269" customWidth="1"/>
    <col min="14297" max="14297" width="1.85546875" style="269" customWidth="1"/>
    <col min="14298" max="14298" width="9.5703125" style="269" customWidth="1"/>
    <col min="14299" max="14299" width="10.85546875" style="269" bestFit="1" customWidth="1"/>
    <col min="14300" max="14300" width="10.42578125" style="269" customWidth="1"/>
    <col min="14301" max="14302" width="9.140625" style="269" customWidth="1"/>
    <col min="14303" max="14305" width="10.85546875" style="269" customWidth="1"/>
    <col min="14306" max="14306" width="0.85546875" style="269" customWidth="1"/>
    <col min="14307" max="14307" width="9.5703125" style="269" customWidth="1"/>
    <col min="14308" max="14308" width="10.85546875" style="269" bestFit="1" customWidth="1"/>
    <col min="14309" max="14309" width="10.42578125" style="269" customWidth="1"/>
    <col min="14310" max="14311" width="9.140625" style="269" customWidth="1"/>
    <col min="14312" max="14314" width="10.85546875" style="269" customWidth="1"/>
    <col min="14315" max="14315" width="0.85546875" style="269" customWidth="1"/>
    <col min="14316" max="14316" width="9.5703125" style="269" customWidth="1"/>
    <col min="14317" max="14317" width="10.85546875" style="269" bestFit="1" customWidth="1"/>
    <col min="14318" max="14318" width="10.42578125" style="269" customWidth="1"/>
    <col min="14319" max="14320" width="9.140625" style="269" customWidth="1"/>
    <col min="14321" max="14323" width="10.85546875" style="269" customWidth="1"/>
    <col min="14324" max="14324" width="0.85546875" style="269" customWidth="1"/>
    <col min="14325" max="14325" width="9.5703125" style="269" customWidth="1"/>
    <col min="14326" max="14326" width="10.85546875" style="269" bestFit="1" customWidth="1"/>
    <col min="14327" max="14327" width="10.42578125" style="269" customWidth="1"/>
    <col min="14328" max="14329" width="9.140625" style="269" customWidth="1"/>
    <col min="14330" max="14332" width="10.85546875" style="269" customWidth="1"/>
    <col min="14333" max="14333" width="4.85546875" style="269" customWidth="1"/>
    <col min="14334" max="14334" width="12.140625" style="269" customWidth="1"/>
    <col min="14335" max="14335" width="11.140625" style="269" customWidth="1"/>
    <col min="14336" max="14337" width="0" style="269" hidden="1" customWidth="1"/>
    <col min="14338" max="14536" width="8.85546875" style="269"/>
    <col min="14537" max="14537" width="4.140625" style="269" customWidth="1"/>
    <col min="14538" max="14538" width="7.42578125" style="269" customWidth="1"/>
    <col min="14539" max="14539" width="24.140625" style="269" customWidth="1"/>
    <col min="14540" max="14540" width="10.85546875" style="269" bestFit="1" customWidth="1"/>
    <col min="14541" max="14541" width="12.140625" style="269" customWidth="1"/>
    <col min="14542" max="14542" width="10.85546875" style="269" customWidth="1"/>
    <col min="14543" max="14543" width="12.85546875" style="269" customWidth="1"/>
    <col min="14544" max="14544" width="0.85546875" style="269" customWidth="1"/>
    <col min="14545" max="14545" width="9.5703125" style="269" customWidth="1"/>
    <col min="14546" max="14546" width="10.85546875" style="269" bestFit="1" customWidth="1"/>
    <col min="14547" max="14547" width="10.42578125" style="269" customWidth="1"/>
    <col min="14548" max="14549" width="9.140625" style="269" customWidth="1"/>
    <col min="14550" max="14552" width="10.85546875" style="269" customWidth="1"/>
    <col min="14553" max="14553" width="1.85546875" style="269" customWidth="1"/>
    <col min="14554" max="14554" width="9.5703125" style="269" customWidth="1"/>
    <col min="14555" max="14555" width="10.85546875" style="269" bestFit="1" customWidth="1"/>
    <col min="14556" max="14556" width="10.42578125" style="269" customWidth="1"/>
    <col min="14557" max="14558" width="9.140625" style="269" customWidth="1"/>
    <col min="14559" max="14561" width="10.85546875" style="269" customWidth="1"/>
    <col min="14562" max="14562" width="0.85546875" style="269" customWidth="1"/>
    <col min="14563" max="14563" width="9.5703125" style="269" customWidth="1"/>
    <col min="14564" max="14564" width="10.85546875" style="269" bestFit="1" customWidth="1"/>
    <col min="14565" max="14565" width="10.42578125" style="269" customWidth="1"/>
    <col min="14566" max="14567" width="9.140625" style="269" customWidth="1"/>
    <col min="14568" max="14570" width="10.85546875" style="269" customWidth="1"/>
    <col min="14571" max="14571" width="0.85546875" style="269" customWidth="1"/>
    <col min="14572" max="14572" width="9.5703125" style="269" customWidth="1"/>
    <col min="14573" max="14573" width="10.85546875" style="269" bestFit="1" customWidth="1"/>
    <col min="14574" max="14574" width="10.42578125" style="269" customWidth="1"/>
    <col min="14575" max="14576" width="9.140625" style="269" customWidth="1"/>
    <col min="14577" max="14579" width="10.85546875" style="269" customWidth="1"/>
    <col min="14580" max="14580" width="0.85546875" style="269" customWidth="1"/>
    <col min="14581" max="14581" width="9.5703125" style="269" customWidth="1"/>
    <col min="14582" max="14582" width="10.85546875" style="269" bestFit="1" customWidth="1"/>
    <col min="14583" max="14583" width="10.42578125" style="269" customWidth="1"/>
    <col min="14584" max="14585" width="9.140625" style="269" customWidth="1"/>
    <col min="14586" max="14588" width="10.85546875" style="269" customWidth="1"/>
    <col min="14589" max="14589" width="4.85546875" style="269" customWidth="1"/>
    <col min="14590" max="14590" width="12.140625" style="269" customWidth="1"/>
    <col min="14591" max="14591" width="11.140625" style="269" customWidth="1"/>
    <col min="14592" max="14593" width="0" style="269" hidden="1" customWidth="1"/>
    <col min="14594" max="14792" width="8.85546875" style="269"/>
    <col min="14793" max="14793" width="4.140625" style="269" customWidth="1"/>
    <col min="14794" max="14794" width="7.42578125" style="269" customWidth="1"/>
    <col min="14795" max="14795" width="24.140625" style="269" customWidth="1"/>
    <col min="14796" max="14796" width="10.85546875" style="269" bestFit="1" customWidth="1"/>
    <col min="14797" max="14797" width="12.140625" style="269" customWidth="1"/>
    <col min="14798" max="14798" width="10.85546875" style="269" customWidth="1"/>
    <col min="14799" max="14799" width="12.85546875" style="269" customWidth="1"/>
    <col min="14800" max="14800" width="0.85546875" style="269" customWidth="1"/>
    <col min="14801" max="14801" width="9.5703125" style="269" customWidth="1"/>
    <col min="14802" max="14802" width="10.85546875" style="269" bestFit="1" customWidth="1"/>
    <col min="14803" max="14803" width="10.42578125" style="269" customWidth="1"/>
    <col min="14804" max="14805" width="9.140625" style="269" customWidth="1"/>
    <col min="14806" max="14808" width="10.85546875" style="269" customWidth="1"/>
    <col min="14809" max="14809" width="1.85546875" style="269" customWidth="1"/>
    <col min="14810" max="14810" width="9.5703125" style="269" customWidth="1"/>
    <col min="14811" max="14811" width="10.85546875" style="269" bestFit="1" customWidth="1"/>
    <col min="14812" max="14812" width="10.42578125" style="269" customWidth="1"/>
    <col min="14813" max="14814" width="9.140625" style="269" customWidth="1"/>
    <col min="14815" max="14817" width="10.85546875" style="269" customWidth="1"/>
    <col min="14818" max="14818" width="0.85546875" style="269" customWidth="1"/>
    <col min="14819" max="14819" width="9.5703125" style="269" customWidth="1"/>
    <col min="14820" max="14820" width="10.85546875" style="269" bestFit="1" customWidth="1"/>
    <col min="14821" max="14821" width="10.42578125" style="269" customWidth="1"/>
    <col min="14822" max="14823" width="9.140625" style="269" customWidth="1"/>
    <col min="14824" max="14826" width="10.85546875" style="269" customWidth="1"/>
    <col min="14827" max="14827" width="0.85546875" style="269" customWidth="1"/>
    <col min="14828" max="14828" width="9.5703125" style="269" customWidth="1"/>
    <col min="14829" max="14829" width="10.85546875" style="269" bestFit="1" customWidth="1"/>
    <col min="14830" max="14830" width="10.42578125" style="269" customWidth="1"/>
    <col min="14831" max="14832" width="9.140625" style="269" customWidth="1"/>
    <col min="14833" max="14835" width="10.85546875" style="269" customWidth="1"/>
    <col min="14836" max="14836" width="0.85546875" style="269" customWidth="1"/>
    <col min="14837" max="14837" width="9.5703125" style="269" customWidth="1"/>
    <col min="14838" max="14838" width="10.85546875" style="269" bestFit="1" customWidth="1"/>
    <col min="14839" max="14839" width="10.42578125" style="269" customWidth="1"/>
    <col min="14840" max="14841" width="9.140625" style="269" customWidth="1"/>
    <col min="14842" max="14844" width="10.85546875" style="269" customWidth="1"/>
    <col min="14845" max="14845" width="4.85546875" style="269" customWidth="1"/>
    <col min="14846" max="14846" width="12.140625" style="269" customWidth="1"/>
    <col min="14847" max="14847" width="11.140625" style="269" customWidth="1"/>
    <col min="14848" max="14849" width="0" style="269" hidden="1" customWidth="1"/>
    <col min="14850" max="15048" width="8.85546875" style="269"/>
    <col min="15049" max="15049" width="4.140625" style="269" customWidth="1"/>
    <col min="15050" max="15050" width="7.42578125" style="269" customWidth="1"/>
    <col min="15051" max="15051" width="24.140625" style="269" customWidth="1"/>
    <col min="15052" max="15052" width="10.85546875" style="269" bestFit="1" customWidth="1"/>
    <col min="15053" max="15053" width="12.140625" style="269" customWidth="1"/>
    <col min="15054" max="15054" width="10.85546875" style="269" customWidth="1"/>
    <col min="15055" max="15055" width="12.85546875" style="269" customWidth="1"/>
    <col min="15056" max="15056" width="0.85546875" style="269" customWidth="1"/>
    <col min="15057" max="15057" width="9.5703125" style="269" customWidth="1"/>
    <col min="15058" max="15058" width="10.85546875" style="269" bestFit="1" customWidth="1"/>
    <col min="15059" max="15059" width="10.42578125" style="269" customWidth="1"/>
    <col min="15060" max="15061" width="9.140625" style="269" customWidth="1"/>
    <col min="15062" max="15064" width="10.85546875" style="269" customWidth="1"/>
    <col min="15065" max="15065" width="1.85546875" style="269" customWidth="1"/>
    <col min="15066" max="15066" width="9.5703125" style="269" customWidth="1"/>
    <col min="15067" max="15067" width="10.85546875" style="269" bestFit="1" customWidth="1"/>
    <col min="15068" max="15068" width="10.42578125" style="269" customWidth="1"/>
    <col min="15069" max="15070" width="9.140625" style="269" customWidth="1"/>
    <col min="15071" max="15073" width="10.85546875" style="269" customWidth="1"/>
    <col min="15074" max="15074" width="0.85546875" style="269" customWidth="1"/>
    <col min="15075" max="15075" width="9.5703125" style="269" customWidth="1"/>
    <col min="15076" max="15076" width="10.85546875" style="269" bestFit="1" customWidth="1"/>
    <col min="15077" max="15077" width="10.42578125" style="269" customWidth="1"/>
    <col min="15078" max="15079" width="9.140625" style="269" customWidth="1"/>
    <col min="15080" max="15082" width="10.85546875" style="269" customWidth="1"/>
    <col min="15083" max="15083" width="0.85546875" style="269" customWidth="1"/>
    <col min="15084" max="15084" width="9.5703125" style="269" customWidth="1"/>
    <col min="15085" max="15085" width="10.85546875" style="269" bestFit="1" customWidth="1"/>
    <col min="15086" max="15086" width="10.42578125" style="269" customWidth="1"/>
    <col min="15087" max="15088" width="9.140625" style="269" customWidth="1"/>
    <col min="15089" max="15091" width="10.85546875" style="269" customWidth="1"/>
    <col min="15092" max="15092" width="0.85546875" style="269" customWidth="1"/>
    <col min="15093" max="15093" width="9.5703125" style="269" customWidth="1"/>
    <col min="15094" max="15094" width="10.85546875" style="269" bestFit="1" customWidth="1"/>
    <col min="15095" max="15095" width="10.42578125" style="269" customWidth="1"/>
    <col min="15096" max="15097" width="9.140625" style="269" customWidth="1"/>
    <col min="15098" max="15100" width="10.85546875" style="269" customWidth="1"/>
    <col min="15101" max="15101" width="4.85546875" style="269" customWidth="1"/>
    <col min="15102" max="15102" width="12.140625" style="269" customWidth="1"/>
    <col min="15103" max="15103" width="11.140625" style="269" customWidth="1"/>
    <col min="15104" max="15105" width="0" style="269" hidden="1" customWidth="1"/>
    <col min="15106" max="15304" width="8.85546875" style="269"/>
    <col min="15305" max="15305" width="4.140625" style="269" customWidth="1"/>
    <col min="15306" max="15306" width="7.42578125" style="269" customWidth="1"/>
    <col min="15307" max="15307" width="24.140625" style="269" customWidth="1"/>
    <col min="15308" max="15308" width="10.85546875" style="269" bestFit="1" customWidth="1"/>
    <col min="15309" max="15309" width="12.140625" style="269" customWidth="1"/>
    <col min="15310" max="15310" width="10.85546875" style="269" customWidth="1"/>
    <col min="15311" max="15311" width="12.85546875" style="269" customWidth="1"/>
    <col min="15312" max="15312" width="0.85546875" style="269" customWidth="1"/>
    <col min="15313" max="15313" width="9.5703125" style="269" customWidth="1"/>
    <col min="15314" max="15314" width="10.85546875" style="269" bestFit="1" customWidth="1"/>
    <col min="15315" max="15315" width="10.42578125" style="269" customWidth="1"/>
    <col min="15316" max="15317" width="9.140625" style="269" customWidth="1"/>
    <col min="15318" max="15320" width="10.85546875" style="269" customWidth="1"/>
    <col min="15321" max="15321" width="1.85546875" style="269" customWidth="1"/>
    <col min="15322" max="15322" width="9.5703125" style="269" customWidth="1"/>
    <col min="15323" max="15323" width="10.85546875" style="269" bestFit="1" customWidth="1"/>
    <col min="15324" max="15324" width="10.42578125" style="269" customWidth="1"/>
    <col min="15325" max="15326" width="9.140625" style="269" customWidth="1"/>
    <col min="15327" max="15329" width="10.85546875" style="269" customWidth="1"/>
    <col min="15330" max="15330" width="0.85546875" style="269" customWidth="1"/>
    <col min="15331" max="15331" width="9.5703125" style="269" customWidth="1"/>
    <col min="15332" max="15332" width="10.85546875" style="269" bestFit="1" customWidth="1"/>
    <col min="15333" max="15333" width="10.42578125" style="269" customWidth="1"/>
    <col min="15334" max="15335" width="9.140625" style="269" customWidth="1"/>
    <col min="15336" max="15338" width="10.85546875" style="269" customWidth="1"/>
    <col min="15339" max="15339" width="0.85546875" style="269" customWidth="1"/>
    <col min="15340" max="15340" width="9.5703125" style="269" customWidth="1"/>
    <col min="15341" max="15341" width="10.85546875" style="269" bestFit="1" customWidth="1"/>
    <col min="15342" max="15342" width="10.42578125" style="269" customWidth="1"/>
    <col min="15343" max="15344" width="9.140625" style="269" customWidth="1"/>
    <col min="15345" max="15347" width="10.85546875" style="269" customWidth="1"/>
    <col min="15348" max="15348" width="0.85546875" style="269" customWidth="1"/>
    <col min="15349" max="15349" width="9.5703125" style="269" customWidth="1"/>
    <col min="15350" max="15350" width="10.85546875" style="269" bestFit="1" customWidth="1"/>
    <col min="15351" max="15351" width="10.42578125" style="269" customWidth="1"/>
    <col min="15352" max="15353" width="9.140625" style="269" customWidth="1"/>
    <col min="15354" max="15356" width="10.85546875" style="269" customWidth="1"/>
    <col min="15357" max="15357" width="4.85546875" style="269" customWidth="1"/>
    <col min="15358" max="15358" width="12.140625" style="269" customWidth="1"/>
    <col min="15359" max="15359" width="11.140625" style="269" customWidth="1"/>
    <col min="15360" max="15361" width="0" style="269" hidden="1" customWidth="1"/>
    <col min="15362" max="15560" width="8.85546875" style="269"/>
    <col min="15561" max="15561" width="4.140625" style="269" customWidth="1"/>
    <col min="15562" max="15562" width="7.42578125" style="269" customWidth="1"/>
    <col min="15563" max="15563" width="24.140625" style="269" customWidth="1"/>
    <col min="15564" max="15564" width="10.85546875" style="269" bestFit="1" customWidth="1"/>
    <col min="15565" max="15565" width="12.140625" style="269" customWidth="1"/>
    <col min="15566" max="15566" width="10.85546875" style="269" customWidth="1"/>
    <col min="15567" max="15567" width="12.85546875" style="269" customWidth="1"/>
    <col min="15568" max="15568" width="0.85546875" style="269" customWidth="1"/>
    <col min="15569" max="15569" width="9.5703125" style="269" customWidth="1"/>
    <col min="15570" max="15570" width="10.85546875" style="269" bestFit="1" customWidth="1"/>
    <col min="15571" max="15571" width="10.42578125" style="269" customWidth="1"/>
    <col min="15572" max="15573" width="9.140625" style="269" customWidth="1"/>
    <col min="15574" max="15576" width="10.85546875" style="269" customWidth="1"/>
    <col min="15577" max="15577" width="1.85546875" style="269" customWidth="1"/>
    <col min="15578" max="15578" width="9.5703125" style="269" customWidth="1"/>
    <col min="15579" max="15579" width="10.85546875" style="269" bestFit="1" customWidth="1"/>
    <col min="15580" max="15580" width="10.42578125" style="269" customWidth="1"/>
    <col min="15581" max="15582" width="9.140625" style="269" customWidth="1"/>
    <col min="15583" max="15585" width="10.85546875" style="269" customWidth="1"/>
    <col min="15586" max="15586" width="0.85546875" style="269" customWidth="1"/>
    <col min="15587" max="15587" width="9.5703125" style="269" customWidth="1"/>
    <col min="15588" max="15588" width="10.85546875" style="269" bestFit="1" customWidth="1"/>
    <col min="15589" max="15589" width="10.42578125" style="269" customWidth="1"/>
    <col min="15590" max="15591" width="9.140625" style="269" customWidth="1"/>
    <col min="15592" max="15594" width="10.85546875" style="269" customWidth="1"/>
    <col min="15595" max="15595" width="0.85546875" style="269" customWidth="1"/>
    <col min="15596" max="15596" width="9.5703125" style="269" customWidth="1"/>
    <col min="15597" max="15597" width="10.85546875" style="269" bestFit="1" customWidth="1"/>
    <col min="15598" max="15598" width="10.42578125" style="269" customWidth="1"/>
    <col min="15599" max="15600" width="9.140625" style="269" customWidth="1"/>
    <col min="15601" max="15603" width="10.85546875" style="269" customWidth="1"/>
    <col min="15604" max="15604" width="0.85546875" style="269" customWidth="1"/>
    <col min="15605" max="15605" width="9.5703125" style="269" customWidth="1"/>
    <col min="15606" max="15606" width="10.85546875" style="269" bestFit="1" customWidth="1"/>
    <col min="15607" max="15607" width="10.42578125" style="269" customWidth="1"/>
    <col min="15608" max="15609" width="9.140625" style="269" customWidth="1"/>
    <col min="15610" max="15612" width="10.85546875" style="269" customWidth="1"/>
    <col min="15613" max="15613" width="4.85546875" style="269" customWidth="1"/>
    <col min="15614" max="15614" width="12.140625" style="269" customWidth="1"/>
    <col min="15615" max="15615" width="11.140625" style="269" customWidth="1"/>
    <col min="15616" max="15617" width="0" style="269" hidden="1" customWidth="1"/>
    <col min="15618" max="15816" width="8.85546875" style="269"/>
    <col min="15817" max="15817" width="4.140625" style="269" customWidth="1"/>
    <col min="15818" max="15818" width="7.42578125" style="269" customWidth="1"/>
    <col min="15819" max="15819" width="24.140625" style="269" customWidth="1"/>
    <col min="15820" max="15820" width="10.85546875" style="269" bestFit="1" customWidth="1"/>
    <col min="15821" max="15821" width="12.140625" style="269" customWidth="1"/>
    <col min="15822" max="15822" width="10.85546875" style="269" customWidth="1"/>
    <col min="15823" max="15823" width="12.85546875" style="269" customWidth="1"/>
    <col min="15824" max="15824" width="0.85546875" style="269" customWidth="1"/>
    <col min="15825" max="15825" width="9.5703125" style="269" customWidth="1"/>
    <col min="15826" max="15826" width="10.85546875" style="269" bestFit="1" customWidth="1"/>
    <col min="15827" max="15827" width="10.42578125" style="269" customWidth="1"/>
    <col min="15828" max="15829" width="9.140625" style="269" customWidth="1"/>
    <col min="15830" max="15832" width="10.85546875" style="269" customWidth="1"/>
    <col min="15833" max="15833" width="1.85546875" style="269" customWidth="1"/>
    <col min="15834" max="15834" width="9.5703125" style="269" customWidth="1"/>
    <col min="15835" max="15835" width="10.85546875" style="269" bestFit="1" customWidth="1"/>
    <col min="15836" max="15836" width="10.42578125" style="269" customWidth="1"/>
    <col min="15837" max="15838" width="9.140625" style="269" customWidth="1"/>
    <col min="15839" max="15841" width="10.85546875" style="269" customWidth="1"/>
    <col min="15842" max="15842" width="0.85546875" style="269" customWidth="1"/>
    <col min="15843" max="15843" width="9.5703125" style="269" customWidth="1"/>
    <col min="15844" max="15844" width="10.85546875" style="269" bestFit="1" customWidth="1"/>
    <col min="15845" max="15845" width="10.42578125" style="269" customWidth="1"/>
    <col min="15846" max="15847" width="9.140625" style="269" customWidth="1"/>
    <col min="15848" max="15850" width="10.85546875" style="269" customWidth="1"/>
    <col min="15851" max="15851" width="0.85546875" style="269" customWidth="1"/>
    <col min="15852" max="15852" width="9.5703125" style="269" customWidth="1"/>
    <col min="15853" max="15853" width="10.85546875" style="269" bestFit="1" customWidth="1"/>
    <col min="15854" max="15854" width="10.42578125" style="269" customWidth="1"/>
    <col min="15855" max="15856" width="9.140625" style="269" customWidth="1"/>
    <col min="15857" max="15859" width="10.85546875" style="269" customWidth="1"/>
    <col min="15860" max="15860" width="0.85546875" style="269" customWidth="1"/>
    <col min="15861" max="15861" width="9.5703125" style="269" customWidth="1"/>
    <col min="15862" max="15862" width="10.85546875" style="269" bestFit="1" customWidth="1"/>
    <col min="15863" max="15863" width="10.42578125" style="269" customWidth="1"/>
    <col min="15864" max="15865" width="9.140625" style="269" customWidth="1"/>
    <col min="15866" max="15868" width="10.85546875" style="269" customWidth="1"/>
    <col min="15869" max="15869" width="4.85546875" style="269" customWidth="1"/>
    <col min="15870" max="15870" width="12.140625" style="269" customWidth="1"/>
    <col min="15871" max="15871" width="11.140625" style="269" customWidth="1"/>
    <col min="15872" max="15873" width="0" style="269" hidden="1" customWidth="1"/>
    <col min="15874" max="16072" width="8.85546875" style="269"/>
    <col min="16073" max="16073" width="4.140625" style="269" customWidth="1"/>
    <col min="16074" max="16074" width="7.42578125" style="269" customWidth="1"/>
    <col min="16075" max="16075" width="24.140625" style="269" customWidth="1"/>
    <col min="16076" max="16076" width="10.85546875" style="269" bestFit="1" customWidth="1"/>
    <col min="16077" max="16077" width="12.140625" style="269" customWidth="1"/>
    <col min="16078" max="16078" width="10.85546875" style="269" customWidth="1"/>
    <col min="16079" max="16079" width="12.85546875" style="269" customWidth="1"/>
    <col min="16080" max="16080" width="0.85546875" style="269" customWidth="1"/>
    <col min="16081" max="16081" width="9.5703125" style="269" customWidth="1"/>
    <col min="16082" max="16082" width="10.85546875" style="269" bestFit="1" customWidth="1"/>
    <col min="16083" max="16083" width="10.42578125" style="269" customWidth="1"/>
    <col min="16084" max="16085" width="9.140625" style="269" customWidth="1"/>
    <col min="16086" max="16088" width="10.85546875" style="269" customWidth="1"/>
    <col min="16089" max="16089" width="1.85546875" style="269" customWidth="1"/>
    <col min="16090" max="16090" width="9.5703125" style="269" customWidth="1"/>
    <col min="16091" max="16091" width="10.85546875" style="269" bestFit="1" customWidth="1"/>
    <col min="16092" max="16092" width="10.42578125" style="269" customWidth="1"/>
    <col min="16093" max="16094" width="9.140625" style="269" customWidth="1"/>
    <col min="16095" max="16097" width="10.85546875" style="269" customWidth="1"/>
    <col min="16098" max="16098" width="0.85546875" style="269" customWidth="1"/>
    <col min="16099" max="16099" width="9.5703125" style="269" customWidth="1"/>
    <col min="16100" max="16100" width="10.85546875" style="269" bestFit="1" customWidth="1"/>
    <col min="16101" max="16101" width="10.42578125" style="269" customWidth="1"/>
    <col min="16102" max="16103" width="9.140625" style="269" customWidth="1"/>
    <col min="16104" max="16106" width="10.85546875" style="269" customWidth="1"/>
    <col min="16107" max="16107" width="0.85546875" style="269" customWidth="1"/>
    <col min="16108" max="16108" width="9.5703125" style="269" customWidth="1"/>
    <col min="16109" max="16109" width="10.85546875" style="269" bestFit="1" customWidth="1"/>
    <col min="16110" max="16110" width="10.42578125" style="269" customWidth="1"/>
    <col min="16111" max="16112" width="9.140625" style="269" customWidth="1"/>
    <col min="16113" max="16115" width="10.85546875" style="269" customWidth="1"/>
    <col min="16116" max="16116" width="0.85546875" style="269" customWidth="1"/>
    <col min="16117" max="16117" width="9.5703125" style="269" customWidth="1"/>
    <col min="16118" max="16118" width="10.85546875" style="269" bestFit="1" customWidth="1"/>
    <col min="16119" max="16119" width="10.42578125" style="269" customWidth="1"/>
    <col min="16120" max="16121" width="9.140625" style="269" customWidth="1"/>
    <col min="16122" max="16124" width="10.85546875" style="269" customWidth="1"/>
    <col min="16125" max="16125" width="4.85546875" style="269" customWidth="1"/>
    <col min="16126" max="16126" width="12.140625" style="269" customWidth="1"/>
    <col min="16127" max="16127" width="11.140625" style="269" customWidth="1"/>
    <col min="16128" max="16129" width="0" style="269" hidden="1" customWidth="1"/>
    <col min="16130" max="16384" width="8.85546875" style="269"/>
  </cols>
  <sheetData>
    <row r="1" spans="1:9" ht="15" x14ac:dyDescent="0.25">
      <c r="A1" s="283" t="s">
        <v>357</v>
      </c>
    </row>
    <row r="2" spans="1:9" ht="15" customHeight="1" x14ac:dyDescent="0.2">
      <c r="A2" s="268" t="s">
        <v>244</v>
      </c>
      <c r="B2" s="268"/>
      <c r="C2" s="268"/>
      <c r="D2" s="268"/>
      <c r="E2" s="268"/>
      <c r="F2" s="268"/>
      <c r="G2" s="268"/>
      <c r="H2" s="268"/>
    </row>
    <row r="3" spans="1:9" ht="24" customHeight="1" x14ac:dyDescent="0.2">
      <c r="A3" s="539" t="s">
        <v>245</v>
      </c>
      <c r="B3" s="539"/>
      <c r="C3" s="540"/>
      <c r="D3" s="541" t="s">
        <v>342</v>
      </c>
      <c r="E3" s="542"/>
      <c r="F3" s="542"/>
      <c r="G3" s="543"/>
      <c r="H3" s="458"/>
    </row>
    <row r="4" spans="1:9" ht="24" customHeight="1" x14ac:dyDescent="0.2">
      <c r="A4" s="270"/>
      <c r="B4" s="270"/>
      <c r="C4" s="270"/>
      <c r="D4" s="537" t="s">
        <v>246</v>
      </c>
      <c r="E4" s="538"/>
      <c r="F4" s="537" t="s">
        <v>247</v>
      </c>
      <c r="G4" s="538"/>
      <c r="H4" s="458"/>
    </row>
    <row r="5" spans="1:9" ht="22.5" x14ac:dyDescent="0.2">
      <c r="A5" s="271" t="s">
        <v>248</v>
      </c>
      <c r="B5" s="271" t="s">
        <v>249</v>
      </c>
      <c r="C5" s="272" t="s">
        <v>250</v>
      </c>
      <c r="D5" s="273" t="s">
        <v>251</v>
      </c>
      <c r="E5" s="274" t="s">
        <v>252</v>
      </c>
      <c r="F5" s="273" t="s">
        <v>251</v>
      </c>
      <c r="G5" s="274" t="s">
        <v>252</v>
      </c>
      <c r="H5" s="459"/>
      <c r="I5" s="322" t="s">
        <v>376</v>
      </c>
    </row>
    <row r="6" spans="1:9" x14ac:dyDescent="0.2">
      <c r="B6" s="536"/>
      <c r="C6" s="536"/>
      <c r="D6" s="275"/>
      <c r="E6" s="276"/>
      <c r="F6" s="277"/>
      <c r="G6" s="276"/>
      <c r="H6" s="460"/>
    </row>
    <row r="7" spans="1:9" x14ac:dyDescent="0.2">
      <c r="A7" s="278">
        <v>1</v>
      </c>
      <c r="B7" s="279"/>
      <c r="C7" s="279"/>
      <c r="D7" s="280" t="s">
        <v>379</v>
      </c>
      <c r="E7" s="280" t="s">
        <v>379</v>
      </c>
      <c r="F7" s="280" t="s">
        <v>379</v>
      </c>
      <c r="G7" s="280" t="s">
        <v>379</v>
      </c>
      <c r="H7" s="461"/>
      <c r="I7" s="457" t="s">
        <v>509</v>
      </c>
    </row>
  </sheetData>
  <mergeCells count="5">
    <mergeCell ref="B6:C6"/>
    <mergeCell ref="D4:E4"/>
    <mergeCell ref="F4:G4"/>
    <mergeCell ref="A3:C3"/>
    <mergeCell ref="D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P39"/>
  <sheetViews>
    <sheetView showGridLines="0" zoomScaleNormal="100" workbookViewId="0">
      <selection activeCell="E6" sqref="E6"/>
    </sheetView>
  </sheetViews>
  <sheetFormatPr defaultRowHeight="11.25" x14ac:dyDescent="0.2"/>
  <cols>
    <col min="1" max="1" width="5.85546875" style="332" customWidth="1"/>
    <col min="2" max="2" width="73.7109375" style="332" customWidth="1"/>
    <col min="3" max="3" width="11.42578125" style="332" customWidth="1"/>
    <col min="4" max="4" width="0.85546875" style="332" customWidth="1"/>
    <col min="5" max="7" width="8.85546875" style="340"/>
    <col min="8" max="8" width="9.140625" style="340"/>
    <col min="9" max="9" width="8.85546875" style="340"/>
    <col min="10" max="11" width="9.140625" style="340"/>
    <col min="12" max="14" width="8.85546875" style="340"/>
    <col min="15" max="15" width="4.7109375" style="332" hidden="1" customWidth="1"/>
    <col min="16" max="16" width="9" style="332" hidden="1" customWidth="1"/>
    <col min="17" max="253" width="8.85546875" style="332"/>
    <col min="254" max="254" width="5.85546875" style="332" customWidth="1"/>
    <col min="255" max="255" width="31.85546875" style="332" customWidth="1"/>
    <col min="256" max="256" width="12.140625" style="332" customWidth="1"/>
    <col min="257" max="257" width="21.140625" style="332" customWidth="1"/>
    <col min="258" max="258" width="31.140625" style="332" customWidth="1"/>
    <col min="259" max="259" width="12.140625" style="332" customWidth="1"/>
    <col min="260" max="260" width="15.42578125" style="332" customWidth="1"/>
    <col min="261" max="261" width="25.85546875" style="332" customWidth="1"/>
    <col min="262" max="262" width="80.85546875" style="332" customWidth="1"/>
    <col min="263" max="270" width="8.85546875" style="332"/>
    <col min="271" max="272" width="0" style="332" hidden="1" customWidth="1"/>
    <col min="273" max="509" width="8.85546875" style="332"/>
    <col min="510" max="510" width="5.85546875" style="332" customWidth="1"/>
    <col min="511" max="511" width="31.85546875" style="332" customWidth="1"/>
    <col min="512" max="512" width="12.140625" style="332" customWidth="1"/>
    <col min="513" max="513" width="21.140625" style="332" customWidth="1"/>
    <col min="514" max="514" width="31.140625" style="332" customWidth="1"/>
    <col min="515" max="515" width="12.140625" style="332" customWidth="1"/>
    <col min="516" max="516" width="15.42578125" style="332" customWidth="1"/>
    <col min="517" max="517" width="25.85546875" style="332" customWidth="1"/>
    <col min="518" max="518" width="80.85546875" style="332" customWidth="1"/>
    <col min="519" max="526" width="8.85546875" style="332"/>
    <col min="527" max="528" width="0" style="332" hidden="1" customWidth="1"/>
    <col min="529" max="765" width="8.85546875" style="332"/>
    <col min="766" max="766" width="5.85546875" style="332" customWidth="1"/>
    <col min="767" max="767" width="31.85546875" style="332" customWidth="1"/>
    <col min="768" max="768" width="12.140625" style="332" customWidth="1"/>
    <col min="769" max="769" width="21.140625" style="332" customWidth="1"/>
    <col min="770" max="770" width="31.140625" style="332" customWidth="1"/>
    <col min="771" max="771" width="12.140625" style="332" customWidth="1"/>
    <col min="772" max="772" width="15.42578125" style="332" customWidth="1"/>
    <col min="773" max="773" width="25.85546875" style="332" customWidth="1"/>
    <col min="774" max="774" width="80.85546875" style="332" customWidth="1"/>
    <col min="775" max="782" width="8.85546875" style="332"/>
    <col min="783" max="784" width="0" style="332" hidden="1" customWidth="1"/>
    <col min="785" max="1021" width="8.85546875" style="332"/>
    <col min="1022" max="1022" width="5.85546875" style="332" customWidth="1"/>
    <col min="1023" max="1023" width="31.85546875" style="332" customWidth="1"/>
    <col min="1024" max="1024" width="12.140625" style="332" customWidth="1"/>
    <col min="1025" max="1025" width="21.140625" style="332" customWidth="1"/>
    <col min="1026" max="1026" width="31.140625" style="332" customWidth="1"/>
    <col min="1027" max="1027" width="12.140625" style="332" customWidth="1"/>
    <col min="1028" max="1028" width="15.42578125" style="332" customWidth="1"/>
    <col min="1029" max="1029" width="25.85546875" style="332" customWidth="1"/>
    <col min="1030" max="1030" width="80.85546875" style="332" customWidth="1"/>
    <col min="1031" max="1038" width="8.85546875" style="332"/>
    <col min="1039" max="1040" width="0" style="332" hidden="1" customWidth="1"/>
    <col min="1041" max="1277" width="8.85546875" style="332"/>
    <col min="1278" max="1278" width="5.85546875" style="332" customWidth="1"/>
    <col min="1279" max="1279" width="31.85546875" style="332" customWidth="1"/>
    <col min="1280" max="1280" width="12.140625" style="332" customWidth="1"/>
    <col min="1281" max="1281" width="21.140625" style="332" customWidth="1"/>
    <col min="1282" max="1282" width="31.140625" style="332" customWidth="1"/>
    <col min="1283" max="1283" width="12.140625" style="332" customWidth="1"/>
    <col min="1284" max="1284" width="15.42578125" style="332" customWidth="1"/>
    <col min="1285" max="1285" width="25.85546875" style="332" customWidth="1"/>
    <col min="1286" max="1286" width="80.85546875" style="332" customWidth="1"/>
    <col min="1287" max="1294" width="8.85546875" style="332"/>
    <col min="1295" max="1296" width="0" style="332" hidden="1" customWidth="1"/>
    <col min="1297" max="1533" width="8.85546875" style="332"/>
    <col min="1534" max="1534" width="5.85546875" style="332" customWidth="1"/>
    <col min="1535" max="1535" width="31.85546875" style="332" customWidth="1"/>
    <col min="1536" max="1536" width="12.140625" style="332" customWidth="1"/>
    <col min="1537" max="1537" width="21.140625" style="332" customWidth="1"/>
    <col min="1538" max="1538" width="31.140625" style="332" customWidth="1"/>
    <col min="1539" max="1539" width="12.140625" style="332" customWidth="1"/>
    <col min="1540" max="1540" width="15.42578125" style="332" customWidth="1"/>
    <col min="1541" max="1541" width="25.85546875" style="332" customWidth="1"/>
    <col min="1542" max="1542" width="80.85546875" style="332" customWidth="1"/>
    <col min="1543" max="1550" width="8.85546875" style="332"/>
    <col min="1551" max="1552" width="0" style="332" hidden="1" customWidth="1"/>
    <col min="1553" max="1789" width="8.85546875" style="332"/>
    <col min="1790" max="1790" width="5.85546875" style="332" customWidth="1"/>
    <col min="1791" max="1791" width="31.85546875" style="332" customWidth="1"/>
    <col min="1792" max="1792" width="12.140625" style="332" customWidth="1"/>
    <col min="1793" max="1793" width="21.140625" style="332" customWidth="1"/>
    <col min="1794" max="1794" width="31.140625" style="332" customWidth="1"/>
    <col min="1795" max="1795" width="12.140625" style="332" customWidth="1"/>
    <col min="1796" max="1796" width="15.42578125" style="332" customWidth="1"/>
    <col min="1797" max="1797" width="25.85546875" style="332" customWidth="1"/>
    <col min="1798" max="1798" width="80.85546875" style="332" customWidth="1"/>
    <col min="1799" max="1806" width="8.85546875" style="332"/>
    <col min="1807" max="1808" width="0" style="332" hidden="1" customWidth="1"/>
    <col min="1809" max="2045" width="8.85546875" style="332"/>
    <col min="2046" max="2046" width="5.85546875" style="332" customWidth="1"/>
    <col min="2047" max="2047" width="31.85546875" style="332" customWidth="1"/>
    <col min="2048" max="2048" width="12.140625" style="332" customWidth="1"/>
    <col min="2049" max="2049" width="21.140625" style="332" customWidth="1"/>
    <col min="2050" max="2050" width="31.140625" style="332" customWidth="1"/>
    <col min="2051" max="2051" width="12.140625" style="332" customWidth="1"/>
    <col min="2052" max="2052" width="15.42578125" style="332" customWidth="1"/>
    <col min="2053" max="2053" width="25.85546875" style="332" customWidth="1"/>
    <col min="2054" max="2054" width="80.85546875" style="332" customWidth="1"/>
    <col min="2055" max="2062" width="8.85546875" style="332"/>
    <col min="2063" max="2064" width="0" style="332" hidden="1" customWidth="1"/>
    <col min="2065" max="2301" width="8.85546875" style="332"/>
    <col min="2302" max="2302" width="5.85546875" style="332" customWidth="1"/>
    <col min="2303" max="2303" width="31.85546875" style="332" customWidth="1"/>
    <col min="2304" max="2304" width="12.140625" style="332" customWidth="1"/>
    <col min="2305" max="2305" width="21.140625" style="332" customWidth="1"/>
    <col min="2306" max="2306" width="31.140625" style="332" customWidth="1"/>
    <col min="2307" max="2307" width="12.140625" style="332" customWidth="1"/>
    <col min="2308" max="2308" width="15.42578125" style="332" customWidth="1"/>
    <col min="2309" max="2309" width="25.85546875" style="332" customWidth="1"/>
    <col min="2310" max="2310" width="80.85546875" style="332" customWidth="1"/>
    <col min="2311" max="2318" width="8.85546875" style="332"/>
    <col min="2319" max="2320" width="0" style="332" hidden="1" customWidth="1"/>
    <col min="2321" max="2557" width="8.85546875" style="332"/>
    <col min="2558" max="2558" width="5.85546875" style="332" customWidth="1"/>
    <col min="2559" max="2559" width="31.85546875" style="332" customWidth="1"/>
    <col min="2560" max="2560" width="12.140625" style="332" customWidth="1"/>
    <col min="2561" max="2561" width="21.140625" style="332" customWidth="1"/>
    <col min="2562" max="2562" width="31.140625" style="332" customWidth="1"/>
    <col min="2563" max="2563" width="12.140625" style="332" customWidth="1"/>
    <col min="2564" max="2564" width="15.42578125" style="332" customWidth="1"/>
    <col min="2565" max="2565" width="25.85546875" style="332" customWidth="1"/>
    <col min="2566" max="2566" width="80.85546875" style="332" customWidth="1"/>
    <col min="2567" max="2574" width="8.85546875" style="332"/>
    <col min="2575" max="2576" width="0" style="332" hidden="1" customWidth="1"/>
    <col min="2577" max="2813" width="8.85546875" style="332"/>
    <col min="2814" max="2814" width="5.85546875" style="332" customWidth="1"/>
    <col min="2815" max="2815" width="31.85546875" style="332" customWidth="1"/>
    <col min="2816" max="2816" width="12.140625" style="332" customWidth="1"/>
    <col min="2817" max="2817" width="21.140625" style="332" customWidth="1"/>
    <col min="2818" max="2818" width="31.140625" style="332" customWidth="1"/>
    <col min="2819" max="2819" width="12.140625" style="332" customWidth="1"/>
    <col min="2820" max="2820" width="15.42578125" style="332" customWidth="1"/>
    <col min="2821" max="2821" width="25.85546875" style="332" customWidth="1"/>
    <col min="2822" max="2822" width="80.85546875" style="332" customWidth="1"/>
    <col min="2823" max="2830" width="8.85546875" style="332"/>
    <col min="2831" max="2832" width="0" style="332" hidden="1" customWidth="1"/>
    <col min="2833" max="3069" width="8.85546875" style="332"/>
    <col min="3070" max="3070" width="5.85546875" style="332" customWidth="1"/>
    <col min="3071" max="3071" width="31.85546875" style="332" customWidth="1"/>
    <col min="3072" max="3072" width="12.140625" style="332" customWidth="1"/>
    <col min="3073" max="3073" width="21.140625" style="332" customWidth="1"/>
    <col min="3074" max="3074" width="31.140625" style="332" customWidth="1"/>
    <col min="3075" max="3075" width="12.140625" style="332" customWidth="1"/>
    <col min="3076" max="3076" width="15.42578125" style="332" customWidth="1"/>
    <col min="3077" max="3077" width="25.85546875" style="332" customWidth="1"/>
    <col min="3078" max="3078" width="80.85546875" style="332" customWidth="1"/>
    <col min="3079" max="3086" width="8.85546875" style="332"/>
    <col min="3087" max="3088" width="0" style="332" hidden="1" customWidth="1"/>
    <col min="3089" max="3325" width="8.85546875" style="332"/>
    <col min="3326" max="3326" width="5.85546875" style="332" customWidth="1"/>
    <col min="3327" max="3327" width="31.85546875" style="332" customWidth="1"/>
    <col min="3328" max="3328" width="12.140625" style="332" customWidth="1"/>
    <col min="3329" max="3329" width="21.140625" style="332" customWidth="1"/>
    <col min="3330" max="3330" width="31.140625" style="332" customWidth="1"/>
    <col min="3331" max="3331" width="12.140625" style="332" customWidth="1"/>
    <col min="3332" max="3332" width="15.42578125" style="332" customWidth="1"/>
    <col min="3333" max="3333" width="25.85546875" style="332" customWidth="1"/>
    <col min="3334" max="3334" width="80.85546875" style="332" customWidth="1"/>
    <col min="3335" max="3342" width="8.85546875" style="332"/>
    <col min="3343" max="3344" width="0" style="332" hidden="1" customWidth="1"/>
    <col min="3345" max="3581" width="8.85546875" style="332"/>
    <col min="3582" max="3582" width="5.85546875" style="332" customWidth="1"/>
    <col min="3583" max="3583" width="31.85546875" style="332" customWidth="1"/>
    <col min="3584" max="3584" width="12.140625" style="332" customWidth="1"/>
    <col min="3585" max="3585" width="21.140625" style="332" customWidth="1"/>
    <col min="3586" max="3586" width="31.140625" style="332" customWidth="1"/>
    <col min="3587" max="3587" width="12.140625" style="332" customWidth="1"/>
    <col min="3588" max="3588" width="15.42578125" style="332" customWidth="1"/>
    <col min="3589" max="3589" width="25.85546875" style="332" customWidth="1"/>
    <col min="3590" max="3590" width="80.85546875" style="332" customWidth="1"/>
    <col min="3591" max="3598" width="8.85546875" style="332"/>
    <col min="3599" max="3600" width="0" style="332" hidden="1" customWidth="1"/>
    <col min="3601" max="3837" width="8.85546875" style="332"/>
    <col min="3838" max="3838" width="5.85546875" style="332" customWidth="1"/>
    <col min="3839" max="3839" width="31.85546875" style="332" customWidth="1"/>
    <col min="3840" max="3840" width="12.140625" style="332" customWidth="1"/>
    <col min="3841" max="3841" width="21.140625" style="332" customWidth="1"/>
    <col min="3842" max="3842" width="31.140625" style="332" customWidth="1"/>
    <col min="3843" max="3843" width="12.140625" style="332" customWidth="1"/>
    <col min="3844" max="3844" width="15.42578125" style="332" customWidth="1"/>
    <col min="3845" max="3845" width="25.85546875" style="332" customWidth="1"/>
    <col min="3846" max="3846" width="80.85546875" style="332" customWidth="1"/>
    <col min="3847" max="3854" width="8.85546875" style="332"/>
    <col min="3855" max="3856" width="0" style="332" hidden="1" customWidth="1"/>
    <col min="3857" max="4093" width="8.85546875" style="332"/>
    <col min="4094" max="4094" width="5.85546875" style="332" customWidth="1"/>
    <col min="4095" max="4095" width="31.85546875" style="332" customWidth="1"/>
    <col min="4096" max="4096" width="12.140625" style="332" customWidth="1"/>
    <col min="4097" max="4097" width="21.140625" style="332" customWidth="1"/>
    <col min="4098" max="4098" width="31.140625" style="332" customWidth="1"/>
    <col min="4099" max="4099" width="12.140625" style="332" customWidth="1"/>
    <col min="4100" max="4100" width="15.42578125" style="332" customWidth="1"/>
    <col min="4101" max="4101" width="25.85546875" style="332" customWidth="1"/>
    <col min="4102" max="4102" width="80.85546875" style="332" customWidth="1"/>
    <col min="4103" max="4110" width="8.85546875" style="332"/>
    <col min="4111" max="4112" width="0" style="332" hidden="1" customWidth="1"/>
    <col min="4113" max="4349" width="8.85546875" style="332"/>
    <col min="4350" max="4350" width="5.85546875" style="332" customWidth="1"/>
    <col min="4351" max="4351" width="31.85546875" style="332" customWidth="1"/>
    <col min="4352" max="4352" width="12.140625" style="332" customWidth="1"/>
    <col min="4353" max="4353" width="21.140625" style="332" customWidth="1"/>
    <col min="4354" max="4354" width="31.140625" style="332" customWidth="1"/>
    <col min="4355" max="4355" width="12.140625" style="332" customWidth="1"/>
    <col min="4356" max="4356" width="15.42578125" style="332" customWidth="1"/>
    <col min="4357" max="4357" width="25.85546875" style="332" customWidth="1"/>
    <col min="4358" max="4358" width="80.85546875" style="332" customWidth="1"/>
    <col min="4359" max="4366" width="8.85546875" style="332"/>
    <col min="4367" max="4368" width="0" style="332" hidden="1" customWidth="1"/>
    <col min="4369" max="4605" width="8.85546875" style="332"/>
    <col min="4606" max="4606" width="5.85546875" style="332" customWidth="1"/>
    <col min="4607" max="4607" width="31.85546875" style="332" customWidth="1"/>
    <col min="4608" max="4608" width="12.140625" style="332" customWidth="1"/>
    <col min="4609" max="4609" width="21.140625" style="332" customWidth="1"/>
    <col min="4610" max="4610" width="31.140625" style="332" customWidth="1"/>
    <col min="4611" max="4611" width="12.140625" style="332" customWidth="1"/>
    <col min="4612" max="4612" width="15.42578125" style="332" customWidth="1"/>
    <col min="4613" max="4613" width="25.85546875" style="332" customWidth="1"/>
    <col min="4614" max="4614" width="80.85546875" style="332" customWidth="1"/>
    <col min="4615" max="4622" width="8.85546875" style="332"/>
    <col min="4623" max="4624" width="0" style="332" hidden="1" customWidth="1"/>
    <col min="4625" max="4861" width="8.85546875" style="332"/>
    <col min="4862" max="4862" width="5.85546875" style="332" customWidth="1"/>
    <col min="4863" max="4863" width="31.85546875" style="332" customWidth="1"/>
    <col min="4864" max="4864" width="12.140625" style="332" customWidth="1"/>
    <col min="4865" max="4865" width="21.140625" style="332" customWidth="1"/>
    <col min="4866" max="4866" width="31.140625" style="332" customWidth="1"/>
    <col min="4867" max="4867" width="12.140625" style="332" customWidth="1"/>
    <col min="4868" max="4868" width="15.42578125" style="332" customWidth="1"/>
    <col min="4869" max="4869" width="25.85546875" style="332" customWidth="1"/>
    <col min="4870" max="4870" width="80.85546875" style="332" customWidth="1"/>
    <col min="4871" max="4878" width="8.85546875" style="332"/>
    <col min="4879" max="4880" width="0" style="332" hidden="1" customWidth="1"/>
    <col min="4881" max="5117" width="8.85546875" style="332"/>
    <col min="5118" max="5118" width="5.85546875" style="332" customWidth="1"/>
    <col min="5119" max="5119" width="31.85546875" style="332" customWidth="1"/>
    <col min="5120" max="5120" width="12.140625" style="332" customWidth="1"/>
    <col min="5121" max="5121" width="21.140625" style="332" customWidth="1"/>
    <col min="5122" max="5122" width="31.140625" style="332" customWidth="1"/>
    <col min="5123" max="5123" width="12.140625" style="332" customWidth="1"/>
    <col min="5124" max="5124" width="15.42578125" style="332" customWidth="1"/>
    <col min="5125" max="5125" width="25.85546875" style="332" customWidth="1"/>
    <col min="5126" max="5126" width="80.85546875" style="332" customWidth="1"/>
    <col min="5127" max="5134" width="8.85546875" style="332"/>
    <col min="5135" max="5136" width="0" style="332" hidden="1" customWidth="1"/>
    <col min="5137" max="5373" width="8.85546875" style="332"/>
    <col min="5374" max="5374" width="5.85546875" style="332" customWidth="1"/>
    <col min="5375" max="5375" width="31.85546875" style="332" customWidth="1"/>
    <col min="5376" max="5376" width="12.140625" style="332" customWidth="1"/>
    <col min="5377" max="5377" width="21.140625" style="332" customWidth="1"/>
    <col min="5378" max="5378" width="31.140625" style="332" customWidth="1"/>
    <col min="5379" max="5379" width="12.140625" style="332" customWidth="1"/>
    <col min="5380" max="5380" width="15.42578125" style="332" customWidth="1"/>
    <col min="5381" max="5381" width="25.85546875" style="332" customWidth="1"/>
    <col min="5382" max="5382" width="80.85546875" style="332" customWidth="1"/>
    <col min="5383" max="5390" width="8.85546875" style="332"/>
    <col min="5391" max="5392" width="0" style="332" hidden="1" customWidth="1"/>
    <col min="5393" max="5629" width="8.85546875" style="332"/>
    <col min="5630" max="5630" width="5.85546875" style="332" customWidth="1"/>
    <col min="5631" max="5631" width="31.85546875" style="332" customWidth="1"/>
    <col min="5632" max="5632" width="12.140625" style="332" customWidth="1"/>
    <col min="5633" max="5633" width="21.140625" style="332" customWidth="1"/>
    <col min="5634" max="5634" width="31.140625" style="332" customWidth="1"/>
    <col min="5635" max="5635" width="12.140625" style="332" customWidth="1"/>
    <col min="5636" max="5636" width="15.42578125" style="332" customWidth="1"/>
    <col min="5637" max="5637" width="25.85546875" style="332" customWidth="1"/>
    <col min="5638" max="5638" width="80.85546875" style="332" customWidth="1"/>
    <col min="5639" max="5646" width="8.85546875" style="332"/>
    <col min="5647" max="5648" width="0" style="332" hidden="1" customWidth="1"/>
    <col min="5649" max="5885" width="8.85546875" style="332"/>
    <col min="5886" max="5886" width="5.85546875" style="332" customWidth="1"/>
    <col min="5887" max="5887" width="31.85546875" style="332" customWidth="1"/>
    <col min="5888" max="5888" width="12.140625" style="332" customWidth="1"/>
    <col min="5889" max="5889" width="21.140625" style="332" customWidth="1"/>
    <col min="5890" max="5890" width="31.140625" style="332" customWidth="1"/>
    <col min="5891" max="5891" width="12.140625" style="332" customWidth="1"/>
    <col min="5892" max="5892" width="15.42578125" style="332" customWidth="1"/>
    <col min="5893" max="5893" width="25.85546875" style="332" customWidth="1"/>
    <col min="5894" max="5894" width="80.85546875" style="332" customWidth="1"/>
    <col min="5895" max="5902" width="8.85546875" style="332"/>
    <col min="5903" max="5904" width="0" style="332" hidden="1" customWidth="1"/>
    <col min="5905" max="6141" width="8.85546875" style="332"/>
    <col min="6142" max="6142" width="5.85546875" style="332" customWidth="1"/>
    <col min="6143" max="6143" width="31.85546875" style="332" customWidth="1"/>
    <col min="6144" max="6144" width="12.140625" style="332" customWidth="1"/>
    <col min="6145" max="6145" width="21.140625" style="332" customWidth="1"/>
    <col min="6146" max="6146" width="31.140625" style="332" customWidth="1"/>
    <col min="6147" max="6147" width="12.140625" style="332" customWidth="1"/>
    <col min="6148" max="6148" width="15.42578125" style="332" customWidth="1"/>
    <col min="6149" max="6149" width="25.85546875" style="332" customWidth="1"/>
    <col min="6150" max="6150" width="80.85546875" style="332" customWidth="1"/>
    <col min="6151" max="6158" width="8.85546875" style="332"/>
    <col min="6159" max="6160" width="0" style="332" hidden="1" customWidth="1"/>
    <col min="6161" max="6397" width="8.85546875" style="332"/>
    <col min="6398" max="6398" width="5.85546875" style="332" customWidth="1"/>
    <col min="6399" max="6399" width="31.85546875" style="332" customWidth="1"/>
    <col min="6400" max="6400" width="12.140625" style="332" customWidth="1"/>
    <col min="6401" max="6401" width="21.140625" style="332" customWidth="1"/>
    <col min="6402" max="6402" width="31.140625" style="332" customWidth="1"/>
    <col min="6403" max="6403" width="12.140625" style="332" customWidth="1"/>
    <col min="6404" max="6404" width="15.42578125" style="332" customWidth="1"/>
    <col min="6405" max="6405" width="25.85546875" style="332" customWidth="1"/>
    <col min="6406" max="6406" width="80.85546875" style="332" customWidth="1"/>
    <col min="6407" max="6414" width="8.85546875" style="332"/>
    <col min="6415" max="6416" width="0" style="332" hidden="1" customWidth="1"/>
    <col min="6417" max="6653" width="8.85546875" style="332"/>
    <col min="6654" max="6654" width="5.85546875" style="332" customWidth="1"/>
    <col min="6655" max="6655" width="31.85546875" style="332" customWidth="1"/>
    <col min="6656" max="6656" width="12.140625" style="332" customWidth="1"/>
    <col min="6657" max="6657" width="21.140625" style="332" customWidth="1"/>
    <col min="6658" max="6658" width="31.140625" style="332" customWidth="1"/>
    <col min="6659" max="6659" width="12.140625" style="332" customWidth="1"/>
    <col min="6660" max="6660" width="15.42578125" style="332" customWidth="1"/>
    <col min="6661" max="6661" width="25.85546875" style="332" customWidth="1"/>
    <col min="6662" max="6662" width="80.85546875" style="332" customWidth="1"/>
    <col min="6663" max="6670" width="8.85546875" style="332"/>
    <col min="6671" max="6672" width="0" style="332" hidden="1" customWidth="1"/>
    <col min="6673" max="6909" width="8.85546875" style="332"/>
    <col min="6910" max="6910" width="5.85546875" style="332" customWidth="1"/>
    <col min="6911" max="6911" width="31.85546875" style="332" customWidth="1"/>
    <col min="6912" max="6912" width="12.140625" style="332" customWidth="1"/>
    <col min="6913" max="6913" width="21.140625" style="332" customWidth="1"/>
    <col min="6914" max="6914" width="31.140625" style="332" customWidth="1"/>
    <col min="6915" max="6915" width="12.140625" style="332" customWidth="1"/>
    <col min="6916" max="6916" width="15.42578125" style="332" customWidth="1"/>
    <col min="6917" max="6917" width="25.85546875" style="332" customWidth="1"/>
    <col min="6918" max="6918" width="80.85546875" style="332" customWidth="1"/>
    <col min="6919" max="6926" width="8.85546875" style="332"/>
    <col min="6927" max="6928" width="0" style="332" hidden="1" customWidth="1"/>
    <col min="6929" max="7165" width="8.85546875" style="332"/>
    <col min="7166" max="7166" width="5.85546875" style="332" customWidth="1"/>
    <col min="7167" max="7167" width="31.85546875" style="332" customWidth="1"/>
    <col min="7168" max="7168" width="12.140625" style="332" customWidth="1"/>
    <col min="7169" max="7169" width="21.140625" style="332" customWidth="1"/>
    <col min="7170" max="7170" width="31.140625" style="332" customWidth="1"/>
    <col min="7171" max="7171" width="12.140625" style="332" customWidth="1"/>
    <col min="7172" max="7172" width="15.42578125" style="332" customWidth="1"/>
    <col min="7173" max="7173" width="25.85546875" style="332" customWidth="1"/>
    <col min="7174" max="7174" width="80.85546875" style="332" customWidth="1"/>
    <col min="7175" max="7182" width="8.85546875" style="332"/>
    <col min="7183" max="7184" width="0" style="332" hidden="1" customWidth="1"/>
    <col min="7185" max="7421" width="8.85546875" style="332"/>
    <col min="7422" max="7422" width="5.85546875" style="332" customWidth="1"/>
    <col min="7423" max="7423" width="31.85546875" style="332" customWidth="1"/>
    <col min="7424" max="7424" width="12.140625" style="332" customWidth="1"/>
    <col min="7425" max="7425" width="21.140625" style="332" customWidth="1"/>
    <col min="7426" max="7426" width="31.140625" style="332" customWidth="1"/>
    <col min="7427" max="7427" width="12.140625" style="332" customWidth="1"/>
    <col min="7428" max="7428" width="15.42578125" style="332" customWidth="1"/>
    <col min="7429" max="7429" width="25.85546875" style="332" customWidth="1"/>
    <col min="7430" max="7430" width="80.85546875" style="332" customWidth="1"/>
    <col min="7431" max="7438" width="8.85546875" style="332"/>
    <col min="7439" max="7440" width="0" style="332" hidden="1" customWidth="1"/>
    <col min="7441" max="7677" width="8.85546875" style="332"/>
    <col min="7678" max="7678" width="5.85546875" style="332" customWidth="1"/>
    <col min="7679" max="7679" width="31.85546875" style="332" customWidth="1"/>
    <col min="7680" max="7680" width="12.140625" style="332" customWidth="1"/>
    <col min="7681" max="7681" width="21.140625" style="332" customWidth="1"/>
    <col min="7682" max="7682" width="31.140625" style="332" customWidth="1"/>
    <col min="7683" max="7683" width="12.140625" style="332" customWidth="1"/>
    <col min="7684" max="7684" width="15.42578125" style="332" customWidth="1"/>
    <col min="7685" max="7685" width="25.85546875" style="332" customWidth="1"/>
    <col min="7686" max="7686" width="80.85546875" style="332" customWidth="1"/>
    <col min="7687" max="7694" width="8.85546875" style="332"/>
    <col min="7695" max="7696" width="0" style="332" hidden="1" customWidth="1"/>
    <col min="7697" max="7933" width="8.85546875" style="332"/>
    <col min="7934" max="7934" width="5.85546875" style="332" customWidth="1"/>
    <col min="7935" max="7935" width="31.85546875" style="332" customWidth="1"/>
    <col min="7936" max="7936" width="12.140625" style="332" customWidth="1"/>
    <col min="7937" max="7937" width="21.140625" style="332" customWidth="1"/>
    <col min="7938" max="7938" width="31.140625" style="332" customWidth="1"/>
    <col min="7939" max="7939" width="12.140625" style="332" customWidth="1"/>
    <col min="7940" max="7940" width="15.42578125" style="332" customWidth="1"/>
    <col min="7941" max="7941" width="25.85546875" style="332" customWidth="1"/>
    <col min="7942" max="7942" width="80.85546875" style="332" customWidth="1"/>
    <col min="7943" max="7950" width="8.85546875" style="332"/>
    <col min="7951" max="7952" width="0" style="332" hidden="1" customWidth="1"/>
    <col min="7953" max="8189" width="8.85546875" style="332"/>
    <col min="8190" max="8190" width="5.85546875" style="332" customWidth="1"/>
    <col min="8191" max="8191" width="31.85546875" style="332" customWidth="1"/>
    <col min="8192" max="8192" width="12.140625" style="332" customWidth="1"/>
    <col min="8193" max="8193" width="21.140625" style="332" customWidth="1"/>
    <col min="8194" max="8194" width="31.140625" style="332" customWidth="1"/>
    <col min="8195" max="8195" width="12.140625" style="332" customWidth="1"/>
    <col min="8196" max="8196" width="15.42578125" style="332" customWidth="1"/>
    <col min="8197" max="8197" width="25.85546875" style="332" customWidth="1"/>
    <col min="8198" max="8198" width="80.85546875" style="332" customWidth="1"/>
    <col min="8199" max="8206" width="8.85546875" style="332"/>
    <col min="8207" max="8208" width="0" style="332" hidden="1" customWidth="1"/>
    <col min="8209" max="8445" width="8.85546875" style="332"/>
    <col min="8446" max="8446" width="5.85546875" style="332" customWidth="1"/>
    <col min="8447" max="8447" width="31.85546875" style="332" customWidth="1"/>
    <col min="8448" max="8448" width="12.140625" style="332" customWidth="1"/>
    <col min="8449" max="8449" width="21.140625" style="332" customWidth="1"/>
    <col min="8450" max="8450" width="31.140625" style="332" customWidth="1"/>
    <col min="8451" max="8451" width="12.140625" style="332" customWidth="1"/>
    <col min="8452" max="8452" width="15.42578125" style="332" customWidth="1"/>
    <col min="8453" max="8453" width="25.85546875" style="332" customWidth="1"/>
    <col min="8454" max="8454" width="80.85546875" style="332" customWidth="1"/>
    <col min="8455" max="8462" width="8.85546875" style="332"/>
    <col min="8463" max="8464" width="0" style="332" hidden="1" customWidth="1"/>
    <col min="8465" max="8701" width="8.85546875" style="332"/>
    <col min="8702" max="8702" width="5.85546875" style="332" customWidth="1"/>
    <col min="8703" max="8703" width="31.85546875" style="332" customWidth="1"/>
    <col min="8704" max="8704" width="12.140625" style="332" customWidth="1"/>
    <col min="8705" max="8705" width="21.140625" style="332" customWidth="1"/>
    <col min="8706" max="8706" width="31.140625" style="332" customWidth="1"/>
    <col min="8707" max="8707" width="12.140625" style="332" customWidth="1"/>
    <col min="8708" max="8708" width="15.42578125" style="332" customWidth="1"/>
    <col min="8709" max="8709" width="25.85546875" style="332" customWidth="1"/>
    <col min="8710" max="8710" width="80.85546875" style="332" customWidth="1"/>
    <col min="8711" max="8718" width="8.85546875" style="332"/>
    <col min="8719" max="8720" width="0" style="332" hidden="1" customWidth="1"/>
    <col min="8721" max="8957" width="8.85546875" style="332"/>
    <col min="8958" max="8958" width="5.85546875" style="332" customWidth="1"/>
    <col min="8959" max="8959" width="31.85546875" style="332" customWidth="1"/>
    <col min="8960" max="8960" width="12.140625" style="332" customWidth="1"/>
    <col min="8961" max="8961" width="21.140625" style="332" customWidth="1"/>
    <col min="8962" max="8962" width="31.140625" style="332" customWidth="1"/>
    <col min="8963" max="8963" width="12.140625" style="332" customWidth="1"/>
    <col min="8964" max="8964" width="15.42578125" style="332" customWidth="1"/>
    <col min="8965" max="8965" width="25.85546875" style="332" customWidth="1"/>
    <col min="8966" max="8966" width="80.85546875" style="332" customWidth="1"/>
    <col min="8967" max="8974" width="8.85546875" style="332"/>
    <col min="8975" max="8976" width="0" style="332" hidden="1" customWidth="1"/>
    <col min="8977" max="9213" width="8.85546875" style="332"/>
    <col min="9214" max="9214" width="5.85546875" style="332" customWidth="1"/>
    <col min="9215" max="9215" width="31.85546875" style="332" customWidth="1"/>
    <col min="9216" max="9216" width="12.140625" style="332" customWidth="1"/>
    <col min="9217" max="9217" width="21.140625" style="332" customWidth="1"/>
    <col min="9218" max="9218" width="31.140625" style="332" customWidth="1"/>
    <col min="9219" max="9219" width="12.140625" style="332" customWidth="1"/>
    <col min="9220" max="9220" width="15.42578125" style="332" customWidth="1"/>
    <col min="9221" max="9221" width="25.85546875" style="332" customWidth="1"/>
    <col min="9222" max="9222" width="80.85546875" style="332" customWidth="1"/>
    <col min="9223" max="9230" width="8.85546875" style="332"/>
    <col min="9231" max="9232" width="0" style="332" hidden="1" customWidth="1"/>
    <col min="9233" max="9469" width="8.85546875" style="332"/>
    <col min="9470" max="9470" width="5.85546875" style="332" customWidth="1"/>
    <col min="9471" max="9471" width="31.85546875" style="332" customWidth="1"/>
    <col min="9472" max="9472" width="12.140625" style="332" customWidth="1"/>
    <col min="9473" max="9473" width="21.140625" style="332" customWidth="1"/>
    <col min="9474" max="9474" width="31.140625" style="332" customWidth="1"/>
    <col min="9475" max="9475" width="12.140625" style="332" customWidth="1"/>
    <col min="9476" max="9476" width="15.42578125" style="332" customWidth="1"/>
    <col min="9477" max="9477" width="25.85546875" style="332" customWidth="1"/>
    <col min="9478" max="9478" width="80.85546875" style="332" customWidth="1"/>
    <col min="9479" max="9486" width="8.85546875" style="332"/>
    <col min="9487" max="9488" width="0" style="332" hidden="1" customWidth="1"/>
    <col min="9489" max="9725" width="8.85546875" style="332"/>
    <col min="9726" max="9726" width="5.85546875" style="332" customWidth="1"/>
    <col min="9727" max="9727" width="31.85546875" style="332" customWidth="1"/>
    <col min="9728" max="9728" width="12.140625" style="332" customWidth="1"/>
    <col min="9729" max="9729" width="21.140625" style="332" customWidth="1"/>
    <col min="9730" max="9730" width="31.140625" style="332" customWidth="1"/>
    <col min="9731" max="9731" width="12.140625" style="332" customWidth="1"/>
    <col min="9732" max="9732" width="15.42578125" style="332" customWidth="1"/>
    <col min="9733" max="9733" width="25.85546875" style="332" customWidth="1"/>
    <col min="9734" max="9734" width="80.85546875" style="332" customWidth="1"/>
    <col min="9735" max="9742" width="8.85546875" style="332"/>
    <col min="9743" max="9744" width="0" style="332" hidden="1" customWidth="1"/>
    <col min="9745" max="9981" width="8.85546875" style="332"/>
    <col min="9982" max="9982" width="5.85546875" style="332" customWidth="1"/>
    <col min="9983" max="9983" width="31.85546875" style="332" customWidth="1"/>
    <col min="9984" max="9984" width="12.140625" style="332" customWidth="1"/>
    <col min="9985" max="9985" width="21.140625" style="332" customWidth="1"/>
    <col min="9986" max="9986" width="31.140625" style="332" customWidth="1"/>
    <col min="9987" max="9987" width="12.140625" style="332" customWidth="1"/>
    <col min="9988" max="9988" width="15.42578125" style="332" customWidth="1"/>
    <col min="9989" max="9989" width="25.85546875" style="332" customWidth="1"/>
    <col min="9990" max="9990" width="80.85546875" style="332" customWidth="1"/>
    <col min="9991" max="9998" width="8.85546875" style="332"/>
    <col min="9999" max="10000" width="0" style="332" hidden="1" customWidth="1"/>
    <col min="10001" max="10237" width="8.85546875" style="332"/>
    <col min="10238" max="10238" width="5.85546875" style="332" customWidth="1"/>
    <col min="10239" max="10239" width="31.85546875" style="332" customWidth="1"/>
    <col min="10240" max="10240" width="12.140625" style="332" customWidth="1"/>
    <col min="10241" max="10241" width="21.140625" style="332" customWidth="1"/>
    <col min="10242" max="10242" width="31.140625" style="332" customWidth="1"/>
    <col min="10243" max="10243" width="12.140625" style="332" customWidth="1"/>
    <col min="10244" max="10244" width="15.42578125" style="332" customWidth="1"/>
    <col min="10245" max="10245" width="25.85546875" style="332" customWidth="1"/>
    <col min="10246" max="10246" width="80.85546875" style="332" customWidth="1"/>
    <col min="10247" max="10254" width="8.85546875" style="332"/>
    <col min="10255" max="10256" width="0" style="332" hidden="1" customWidth="1"/>
    <col min="10257" max="10493" width="8.85546875" style="332"/>
    <col min="10494" max="10494" width="5.85546875" style="332" customWidth="1"/>
    <col min="10495" max="10495" width="31.85546875" style="332" customWidth="1"/>
    <col min="10496" max="10496" width="12.140625" style="332" customWidth="1"/>
    <col min="10497" max="10497" width="21.140625" style="332" customWidth="1"/>
    <col min="10498" max="10498" width="31.140625" style="332" customWidth="1"/>
    <col min="10499" max="10499" width="12.140625" style="332" customWidth="1"/>
    <col min="10500" max="10500" width="15.42578125" style="332" customWidth="1"/>
    <col min="10501" max="10501" width="25.85546875" style="332" customWidth="1"/>
    <col min="10502" max="10502" width="80.85546875" style="332" customWidth="1"/>
    <col min="10503" max="10510" width="8.85546875" style="332"/>
    <col min="10511" max="10512" width="0" style="332" hidden="1" customWidth="1"/>
    <col min="10513" max="10749" width="8.85546875" style="332"/>
    <col min="10750" max="10750" width="5.85546875" style="332" customWidth="1"/>
    <col min="10751" max="10751" width="31.85546875" style="332" customWidth="1"/>
    <col min="10752" max="10752" width="12.140625" style="332" customWidth="1"/>
    <col min="10753" max="10753" width="21.140625" style="332" customWidth="1"/>
    <col min="10754" max="10754" width="31.140625" style="332" customWidth="1"/>
    <col min="10755" max="10755" width="12.140625" style="332" customWidth="1"/>
    <col min="10756" max="10756" width="15.42578125" style="332" customWidth="1"/>
    <col min="10757" max="10757" width="25.85546875" style="332" customWidth="1"/>
    <col min="10758" max="10758" width="80.85546875" style="332" customWidth="1"/>
    <col min="10759" max="10766" width="8.85546875" style="332"/>
    <col min="10767" max="10768" width="0" style="332" hidden="1" customWidth="1"/>
    <col min="10769" max="11005" width="8.85546875" style="332"/>
    <col min="11006" max="11006" width="5.85546875" style="332" customWidth="1"/>
    <col min="11007" max="11007" width="31.85546875" style="332" customWidth="1"/>
    <col min="11008" max="11008" width="12.140625" style="332" customWidth="1"/>
    <col min="11009" max="11009" width="21.140625" style="332" customWidth="1"/>
    <col min="11010" max="11010" width="31.140625" style="332" customWidth="1"/>
    <col min="11011" max="11011" width="12.140625" style="332" customWidth="1"/>
    <col min="11012" max="11012" width="15.42578125" style="332" customWidth="1"/>
    <col min="11013" max="11013" width="25.85546875" style="332" customWidth="1"/>
    <col min="11014" max="11014" width="80.85546875" style="332" customWidth="1"/>
    <col min="11015" max="11022" width="8.85546875" style="332"/>
    <col min="11023" max="11024" width="0" style="332" hidden="1" customWidth="1"/>
    <col min="11025" max="11261" width="8.85546875" style="332"/>
    <col min="11262" max="11262" width="5.85546875" style="332" customWidth="1"/>
    <col min="11263" max="11263" width="31.85546875" style="332" customWidth="1"/>
    <col min="11264" max="11264" width="12.140625" style="332" customWidth="1"/>
    <col min="11265" max="11265" width="21.140625" style="332" customWidth="1"/>
    <col min="11266" max="11266" width="31.140625" style="332" customWidth="1"/>
    <col min="11267" max="11267" width="12.140625" style="332" customWidth="1"/>
    <col min="11268" max="11268" width="15.42578125" style="332" customWidth="1"/>
    <col min="11269" max="11269" width="25.85546875" style="332" customWidth="1"/>
    <col min="11270" max="11270" width="80.85546875" style="332" customWidth="1"/>
    <col min="11271" max="11278" width="8.85546875" style="332"/>
    <col min="11279" max="11280" width="0" style="332" hidden="1" customWidth="1"/>
    <col min="11281" max="11517" width="8.85546875" style="332"/>
    <col min="11518" max="11518" width="5.85546875" style="332" customWidth="1"/>
    <col min="11519" max="11519" width="31.85546875" style="332" customWidth="1"/>
    <col min="11520" max="11520" width="12.140625" style="332" customWidth="1"/>
    <col min="11521" max="11521" width="21.140625" style="332" customWidth="1"/>
    <col min="11522" max="11522" width="31.140625" style="332" customWidth="1"/>
    <col min="11523" max="11523" width="12.140625" style="332" customWidth="1"/>
    <col min="11524" max="11524" width="15.42578125" style="332" customWidth="1"/>
    <col min="11525" max="11525" width="25.85546875" style="332" customWidth="1"/>
    <col min="11526" max="11526" width="80.85546875" style="332" customWidth="1"/>
    <col min="11527" max="11534" width="8.85546875" style="332"/>
    <col min="11535" max="11536" width="0" style="332" hidden="1" customWidth="1"/>
    <col min="11537" max="11773" width="8.85546875" style="332"/>
    <col min="11774" max="11774" width="5.85546875" style="332" customWidth="1"/>
    <col min="11775" max="11775" width="31.85546875" style="332" customWidth="1"/>
    <col min="11776" max="11776" width="12.140625" style="332" customWidth="1"/>
    <col min="11777" max="11777" width="21.140625" style="332" customWidth="1"/>
    <col min="11778" max="11778" width="31.140625" style="332" customWidth="1"/>
    <col min="11779" max="11779" width="12.140625" style="332" customWidth="1"/>
    <col min="11780" max="11780" width="15.42578125" style="332" customWidth="1"/>
    <col min="11781" max="11781" width="25.85546875" style="332" customWidth="1"/>
    <col min="11782" max="11782" width="80.85546875" style="332" customWidth="1"/>
    <col min="11783" max="11790" width="8.85546875" style="332"/>
    <col min="11791" max="11792" width="0" style="332" hidden="1" customWidth="1"/>
    <col min="11793" max="12029" width="8.85546875" style="332"/>
    <col min="12030" max="12030" width="5.85546875" style="332" customWidth="1"/>
    <col min="12031" max="12031" width="31.85546875" style="332" customWidth="1"/>
    <col min="12032" max="12032" width="12.140625" style="332" customWidth="1"/>
    <col min="12033" max="12033" width="21.140625" style="332" customWidth="1"/>
    <col min="12034" max="12034" width="31.140625" style="332" customWidth="1"/>
    <col min="12035" max="12035" width="12.140625" style="332" customWidth="1"/>
    <col min="12036" max="12036" width="15.42578125" style="332" customWidth="1"/>
    <col min="12037" max="12037" width="25.85546875" style="332" customWidth="1"/>
    <col min="12038" max="12038" width="80.85546875" style="332" customWidth="1"/>
    <col min="12039" max="12046" width="8.85546875" style="332"/>
    <col min="12047" max="12048" width="0" style="332" hidden="1" customWidth="1"/>
    <col min="12049" max="12285" width="8.85546875" style="332"/>
    <col min="12286" max="12286" width="5.85546875" style="332" customWidth="1"/>
    <col min="12287" max="12287" width="31.85546875" style="332" customWidth="1"/>
    <col min="12288" max="12288" width="12.140625" style="332" customWidth="1"/>
    <col min="12289" max="12289" width="21.140625" style="332" customWidth="1"/>
    <col min="12290" max="12290" width="31.140625" style="332" customWidth="1"/>
    <col min="12291" max="12291" width="12.140625" style="332" customWidth="1"/>
    <col min="12292" max="12292" width="15.42578125" style="332" customWidth="1"/>
    <col min="12293" max="12293" width="25.85546875" style="332" customWidth="1"/>
    <col min="12294" max="12294" width="80.85546875" style="332" customWidth="1"/>
    <col min="12295" max="12302" width="8.85546875" style="332"/>
    <col min="12303" max="12304" width="0" style="332" hidden="1" customWidth="1"/>
    <col min="12305" max="12541" width="8.85546875" style="332"/>
    <col min="12542" max="12542" width="5.85546875" style="332" customWidth="1"/>
    <col min="12543" max="12543" width="31.85546875" style="332" customWidth="1"/>
    <col min="12544" max="12544" width="12.140625" style="332" customWidth="1"/>
    <col min="12545" max="12545" width="21.140625" style="332" customWidth="1"/>
    <col min="12546" max="12546" width="31.140625" style="332" customWidth="1"/>
    <col min="12547" max="12547" width="12.140625" style="332" customWidth="1"/>
    <col min="12548" max="12548" width="15.42578125" style="332" customWidth="1"/>
    <col min="12549" max="12549" width="25.85546875" style="332" customWidth="1"/>
    <col min="12550" max="12550" width="80.85546875" style="332" customWidth="1"/>
    <col min="12551" max="12558" width="8.85546875" style="332"/>
    <col min="12559" max="12560" width="0" style="332" hidden="1" customWidth="1"/>
    <col min="12561" max="12797" width="8.85546875" style="332"/>
    <col min="12798" max="12798" width="5.85546875" style="332" customWidth="1"/>
    <col min="12799" max="12799" width="31.85546875" style="332" customWidth="1"/>
    <col min="12800" max="12800" width="12.140625" style="332" customWidth="1"/>
    <col min="12801" max="12801" width="21.140625" style="332" customWidth="1"/>
    <col min="12802" max="12802" width="31.140625" style="332" customWidth="1"/>
    <col min="12803" max="12803" width="12.140625" style="332" customWidth="1"/>
    <col min="12804" max="12804" width="15.42578125" style="332" customWidth="1"/>
    <col min="12805" max="12805" width="25.85546875" style="332" customWidth="1"/>
    <col min="12806" max="12806" width="80.85546875" style="332" customWidth="1"/>
    <col min="12807" max="12814" width="8.85546875" style="332"/>
    <col min="12815" max="12816" width="0" style="332" hidden="1" customWidth="1"/>
    <col min="12817" max="13053" width="8.85546875" style="332"/>
    <col min="13054" max="13054" width="5.85546875" style="332" customWidth="1"/>
    <col min="13055" max="13055" width="31.85546875" style="332" customWidth="1"/>
    <col min="13056" max="13056" width="12.140625" style="332" customWidth="1"/>
    <col min="13057" max="13057" width="21.140625" style="332" customWidth="1"/>
    <col min="13058" max="13058" width="31.140625" style="332" customWidth="1"/>
    <col min="13059" max="13059" width="12.140625" style="332" customWidth="1"/>
    <col min="13060" max="13060" width="15.42578125" style="332" customWidth="1"/>
    <col min="13061" max="13061" width="25.85546875" style="332" customWidth="1"/>
    <col min="13062" max="13062" width="80.85546875" style="332" customWidth="1"/>
    <col min="13063" max="13070" width="8.85546875" style="332"/>
    <col min="13071" max="13072" width="0" style="332" hidden="1" customWidth="1"/>
    <col min="13073" max="13309" width="8.85546875" style="332"/>
    <col min="13310" max="13310" width="5.85546875" style="332" customWidth="1"/>
    <col min="13311" max="13311" width="31.85546875" style="332" customWidth="1"/>
    <col min="13312" max="13312" width="12.140625" style="332" customWidth="1"/>
    <col min="13313" max="13313" width="21.140625" style="332" customWidth="1"/>
    <col min="13314" max="13314" width="31.140625" style="332" customWidth="1"/>
    <col min="13315" max="13315" width="12.140625" style="332" customWidth="1"/>
    <col min="13316" max="13316" width="15.42578125" style="332" customWidth="1"/>
    <col min="13317" max="13317" width="25.85546875" style="332" customWidth="1"/>
    <col min="13318" max="13318" width="80.85546875" style="332" customWidth="1"/>
    <col min="13319" max="13326" width="8.85546875" style="332"/>
    <col min="13327" max="13328" width="0" style="332" hidden="1" customWidth="1"/>
    <col min="13329" max="13565" width="8.85546875" style="332"/>
    <col min="13566" max="13566" width="5.85546875" style="332" customWidth="1"/>
    <col min="13567" max="13567" width="31.85546875" style="332" customWidth="1"/>
    <col min="13568" max="13568" width="12.140625" style="332" customWidth="1"/>
    <col min="13569" max="13569" width="21.140625" style="332" customWidth="1"/>
    <col min="13570" max="13570" width="31.140625" style="332" customWidth="1"/>
    <col min="13571" max="13571" width="12.140625" style="332" customWidth="1"/>
    <col min="13572" max="13572" width="15.42578125" style="332" customWidth="1"/>
    <col min="13573" max="13573" width="25.85546875" style="332" customWidth="1"/>
    <col min="13574" max="13574" width="80.85546875" style="332" customWidth="1"/>
    <col min="13575" max="13582" width="8.85546875" style="332"/>
    <col min="13583" max="13584" width="0" style="332" hidden="1" customWidth="1"/>
    <col min="13585" max="13821" width="8.85546875" style="332"/>
    <col min="13822" max="13822" width="5.85546875" style="332" customWidth="1"/>
    <col min="13823" max="13823" width="31.85546875" style="332" customWidth="1"/>
    <col min="13824" max="13824" width="12.140625" style="332" customWidth="1"/>
    <col min="13825" max="13825" width="21.140625" style="332" customWidth="1"/>
    <col min="13826" max="13826" width="31.140625" style="332" customWidth="1"/>
    <col min="13827" max="13827" width="12.140625" style="332" customWidth="1"/>
    <col min="13828" max="13828" width="15.42578125" style="332" customWidth="1"/>
    <col min="13829" max="13829" width="25.85546875" style="332" customWidth="1"/>
    <col min="13830" max="13830" width="80.85546875" style="332" customWidth="1"/>
    <col min="13831" max="13838" width="8.85546875" style="332"/>
    <col min="13839" max="13840" width="0" style="332" hidden="1" customWidth="1"/>
    <col min="13841" max="14077" width="8.85546875" style="332"/>
    <col min="14078" max="14078" width="5.85546875" style="332" customWidth="1"/>
    <col min="14079" max="14079" width="31.85546875" style="332" customWidth="1"/>
    <col min="14080" max="14080" width="12.140625" style="332" customWidth="1"/>
    <col min="14081" max="14081" width="21.140625" style="332" customWidth="1"/>
    <col min="14082" max="14082" width="31.140625" style="332" customWidth="1"/>
    <col min="14083" max="14083" width="12.140625" style="332" customWidth="1"/>
    <col min="14084" max="14084" width="15.42578125" style="332" customWidth="1"/>
    <col min="14085" max="14085" width="25.85546875" style="332" customWidth="1"/>
    <col min="14086" max="14086" width="80.85546875" style="332" customWidth="1"/>
    <col min="14087" max="14094" width="8.85546875" style="332"/>
    <col min="14095" max="14096" width="0" style="332" hidden="1" customWidth="1"/>
    <col min="14097" max="14333" width="8.85546875" style="332"/>
    <col min="14334" max="14334" width="5.85546875" style="332" customWidth="1"/>
    <col min="14335" max="14335" width="31.85546875" style="332" customWidth="1"/>
    <col min="14336" max="14336" width="12.140625" style="332" customWidth="1"/>
    <col min="14337" max="14337" width="21.140625" style="332" customWidth="1"/>
    <col min="14338" max="14338" width="31.140625" style="332" customWidth="1"/>
    <col min="14339" max="14339" width="12.140625" style="332" customWidth="1"/>
    <col min="14340" max="14340" width="15.42578125" style="332" customWidth="1"/>
    <col min="14341" max="14341" width="25.85546875" style="332" customWidth="1"/>
    <col min="14342" max="14342" width="80.85546875" style="332" customWidth="1"/>
    <col min="14343" max="14350" width="8.85546875" style="332"/>
    <col min="14351" max="14352" width="0" style="332" hidden="1" customWidth="1"/>
    <col min="14353" max="14589" width="8.85546875" style="332"/>
    <col min="14590" max="14590" width="5.85546875" style="332" customWidth="1"/>
    <col min="14591" max="14591" width="31.85546875" style="332" customWidth="1"/>
    <col min="14592" max="14592" width="12.140625" style="332" customWidth="1"/>
    <col min="14593" max="14593" width="21.140625" style="332" customWidth="1"/>
    <col min="14594" max="14594" width="31.140625" style="332" customWidth="1"/>
    <col min="14595" max="14595" width="12.140625" style="332" customWidth="1"/>
    <col min="14596" max="14596" width="15.42578125" style="332" customWidth="1"/>
    <col min="14597" max="14597" width="25.85546875" style="332" customWidth="1"/>
    <col min="14598" max="14598" width="80.85546875" style="332" customWidth="1"/>
    <col min="14599" max="14606" width="8.85546875" style="332"/>
    <col min="14607" max="14608" width="0" style="332" hidden="1" customWidth="1"/>
    <col min="14609" max="14845" width="8.85546875" style="332"/>
    <col min="14846" max="14846" width="5.85546875" style="332" customWidth="1"/>
    <col min="14847" max="14847" width="31.85546875" style="332" customWidth="1"/>
    <col min="14848" max="14848" width="12.140625" style="332" customWidth="1"/>
    <col min="14849" max="14849" width="21.140625" style="332" customWidth="1"/>
    <col min="14850" max="14850" width="31.140625" style="332" customWidth="1"/>
    <col min="14851" max="14851" width="12.140625" style="332" customWidth="1"/>
    <col min="14852" max="14852" width="15.42578125" style="332" customWidth="1"/>
    <col min="14853" max="14853" width="25.85546875" style="332" customWidth="1"/>
    <col min="14854" max="14854" width="80.85546875" style="332" customWidth="1"/>
    <col min="14855" max="14862" width="8.85546875" style="332"/>
    <col min="14863" max="14864" width="0" style="332" hidden="1" customWidth="1"/>
    <col min="14865" max="15101" width="8.85546875" style="332"/>
    <col min="15102" max="15102" width="5.85546875" style="332" customWidth="1"/>
    <col min="15103" max="15103" width="31.85546875" style="332" customWidth="1"/>
    <col min="15104" max="15104" width="12.140625" style="332" customWidth="1"/>
    <col min="15105" max="15105" width="21.140625" style="332" customWidth="1"/>
    <col min="15106" max="15106" width="31.140625" style="332" customWidth="1"/>
    <col min="15107" max="15107" width="12.140625" style="332" customWidth="1"/>
    <col min="15108" max="15108" width="15.42578125" style="332" customWidth="1"/>
    <col min="15109" max="15109" width="25.85546875" style="332" customWidth="1"/>
    <col min="15110" max="15110" width="80.85546875" style="332" customWidth="1"/>
    <col min="15111" max="15118" width="8.85546875" style="332"/>
    <col min="15119" max="15120" width="0" style="332" hidden="1" customWidth="1"/>
    <col min="15121" max="15357" width="8.85546875" style="332"/>
    <col min="15358" max="15358" width="5.85546875" style="332" customWidth="1"/>
    <col min="15359" max="15359" width="31.85546875" style="332" customWidth="1"/>
    <col min="15360" max="15360" width="12.140625" style="332" customWidth="1"/>
    <col min="15361" max="15361" width="21.140625" style="332" customWidth="1"/>
    <col min="15362" max="15362" width="31.140625" style="332" customWidth="1"/>
    <col min="15363" max="15363" width="12.140625" style="332" customWidth="1"/>
    <col min="15364" max="15364" width="15.42578125" style="332" customWidth="1"/>
    <col min="15365" max="15365" width="25.85546875" style="332" customWidth="1"/>
    <col min="15366" max="15366" width="80.85546875" style="332" customWidth="1"/>
    <col min="15367" max="15374" width="8.85546875" style="332"/>
    <col min="15375" max="15376" width="0" style="332" hidden="1" customWidth="1"/>
    <col min="15377" max="15613" width="8.85546875" style="332"/>
    <col min="15614" max="15614" width="5.85546875" style="332" customWidth="1"/>
    <col min="15615" max="15615" width="31.85546875" style="332" customWidth="1"/>
    <col min="15616" max="15616" width="12.140625" style="332" customWidth="1"/>
    <col min="15617" max="15617" width="21.140625" style="332" customWidth="1"/>
    <col min="15618" max="15618" width="31.140625" style="332" customWidth="1"/>
    <col min="15619" max="15619" width="12.140625" style="332" customWidth="1"/>
    <col min="15620" max="15620" width="15.42578125" style="332" customWidth="1"/>
    <col min="15621" max="15621" width="25.85546875" style="332" customWidth="1"/>
    <col min="15622" max="15622" width="80.85546875" style="332" customWidth="1"/>
    <col min="15623" max="15630" width="8.85546875" style="332"/>
    <col min="15631" max="15632" width="0" style="332" hidden="1" customWidth="1"/>
    <col min="15633" max="15869" width="8.85546875" style="332"/>
    <col min="15870" max="15870" width="5.85546875" style="332" customWidth="1"/>
    <col min="15871" max="15871" width="31.85546875" style="332" customWidth="1"/>
    <col min="15872" max="15872" width="12.140625" style="332" customWidth="1"/>
    <col min="15873" max="15873" width="21.140625" style="332" customWidth="1"/>
    <col min="15874" max="15874" width="31.140625" style="332" customWidth="1"/>
    <col min="15875" max="15875" width="12.140625" style="332" customWidth="1"/>
    <col min="15876" max="15876" width="15.42578125" style="332" customWidth="1"/>
    <col min="15877" max="15877" width="25.85546875" style="332" customWidth="1"/>
    <col min="15878" max="15878" width="80.85546875" style="332" customWidth="1"/>
    <col min="15879" max="15886" width="8.85546875" style="332"/>
    <col min="15887" max="15888" width="0" style="332" hidden="1" customWidth="1"/>
    <col min="15889" max="16125" width="8.85546875" style="332"/>
    <col min="16126" max="16126" width="5.85546875" style="332" customWidth="1"/>
    <col min="16127" max="16127" width="31.85546875" style="332" customWidth="1"/>
    <col min="16128" max="16128" width="12.140625" style="332" customWidth="1"/>
    <col min="16129" max="16129" width="21.140625" style="332" customWidth="1"/>
    <col min="16130" max="16130" width="31.140625" style="332" customWidth="1"/>
    <col min="16131" max="16131" width="12.140625" style="332" customWidth="1"/>
    <col min="16132" max="16132" width="15.42578125" style="332" customWidth="1"/>
    <col min="16133" max="16133" width="25.85546875" style="332" customWidth="1"/>
    <col min="16134" max="16134" width="80.85546875" style="332" customWidth="1"/>
    <col min="16135" max="16142" width="8.85546875" style="332"/>
    <col min="16143" max="16144" width="0" style="332" hidden="1" customWidth="1"/>
    <col min="16145" max="16384" width="8.85546875" style="332"/>
  </cols>
  <sheetData>
    <row r="1" spans="1:16" x14ac:dyDescent="0.2">
      <c r="A1" s="323" t="s">
        <v>357</v>
      </c>
    </row>
    <row r="2" spans="1:16" x14ac:dyDescent="0.2">
      <c r="A2" s="547" t="s">
        <v>254</v>
      </c>
      <c r="B2" s="547"/>
      <c r="C2" s="547"/>
    </row>
    <row r="3" spans="1:16" x14ac:dyDescent="0.2">
      <c r="A3" s="547" t="s">
        <v>255</v>
      </c>
      <c r="B3" s="547"/>
      <c r="C3" s="547"/>
    </row>
    <row r="4" spans="1:16" ht="27.75" customHeight="1" x14ac:dyDescent="0.2">
      <c r="A4" s="548" t="s">
        <v>256</v>
      </c>
      <c r="B4" s="548"/>
      <c r="C4" s="548"/>
    </row>
    <row r="6" spans="1:16" ht="17.25" customHeight="1" x14ac:dyDescent="0.2">
      <c r="A6" s="545" t="s">
        <v>257</v>
      </c>
      <c r="B6" s="546"/>
      <c r="C6" s="339" t="s">
        <v>258</v>
      </c>
      <c r="D6" s="333"/>
      <c r="E6" s="322" t="s">
        <v>376</v>
      </c>
      <c r="P6" s="281" t="s">
        <v>259</v>
      </c>
    </row>
    <row r="7" spans="1:16" ht="27.75" customHeight="1" x14ac:dyDescent="0.2">
      <c r="A7" s="334">
        <v>1</v>
      </c>
      <c r="B7" s="335" t="s">
        <v>260</v>
      </c>
      <c r="C7" s="336" t="s">
        <v>261</v>
      </c>
      <c r="E7" s="544" t="s">
        <v>400</v>
      </c>
      <c r="F7" s="544"/>
      <c r="G7" s="544"/>
      <c r="H7" s="544"/>
      <c r="I7" s="544"/>
      <c r="J7" s="544"/>
      <c r="K7" s="544"/>
      <c r="L7" s="544"/>
      <c r="M7" s="544"/>
      <c r="N7" s="544"/>
      <c r="O7" s="337">
        <v>0</v>
      </c>
      <c r="P7" s="281" t="s">
        <v>261</v>
      </c>
    </row>
    <row r="8" spans="1:16" ht="30" customHeight="1" x14ac:dyDescent="0.2">
      <c r="A8" s="334">
        <v>2</v>
      </c>
      <c r="B8" s="335" t="s">
        <v>262</v>
      </c>
      <c r="C8" s="336" t="s">
        <v>259</v>
      </c>
      <c r="E8" s="544" t="str">
        <f>E7</f>
        <v>The entity has an outsourced internal audit function, where the areas of risk mngt are also included.  
The risk mngt function resides within office of the CFO, and is monitored by the accounting officer</v>
      </c>
      <c r="F8" s="544"/>
      <c r="G8" s="544"/>
      <c r="H8" s="544"/>
      <c r="I8" s="544"/>
      <c r="J8" s="544"/>
      <c r="K8" s="544"/>
      <c r="L8" s="544"/>
      <c r="M8" s="544"/>
      <c r="N8" s="544"/>
      <c r="O8" s="337">
        <v>0</v>
      </c>
      <c r="P8" s="332" t="s">
        <v>263</v>
      </c>
    </row>
    <row r="9" spans="1:16" ht="30" customHeight="1" x14ac:dyDescent="0.2">
      <c r="A9" s="334">
        <v>3</v>
      </c>
      <c r="B9" s="335" t="s">
        <v>264</v>
      </c>
      <c r="C9" s="336" t="s">
        <v>259</v>
      </c>
      <c r="E9" s="544" t="s">
        <v>401</v>
      </c>
      <c r="F9" s="544"/>
      <c r="G9" s="544"/>
      <c r="H9" s="544"/>
      <c r="I9" s="544"/>
      <c r="J9" s="544"/>
      <c r="K9" s="544"/>
      <c r="L9" s="544"/>
      <c r="M9" s="544"/>
      <c r="N9" s="544"/>
      <c r="O9" s="337"/>
      <c r="P9" s="281"/>
    </row>
    <row r="10" spans="1:16" ht="30" customHeight="1" x14ac:dyDescent="0.2">
      <c r="A10" s="334">
        <v>4</v>
      </c>
      <c r="B10" s="335" t="s">
        <v>265</v>
      </c>
      <c r="C10" s="336" t="s">
        <v>261</v>
      </c>
      <c r="E10" s="544" t="s">
        <v>404</v>
      </c>
      <c r="F10" s="544"/>
      <c r="G10" s="544"/>
      <c r="H10" s="544"/>
      <c r="I10" s="544"/>
      <c r="J10" s="544"/>
      <c r="K10" s="544"/>
      <c r="L10" s="544"/>
      <c r="M10" s="544"/>
      <c r="N10" s="544"/>
      <c r="O10" s="337">
        <v>0</v>
      </c>
      <c r="P10" s="281" t="s">
        <v>266</v>
      </c>
    </row>
    <row r="11" spans="1:16" ht="30" customHeight="1" x14ac:dyDescent="0.2">
      <c r="A11" s="334">
        <v>5</v>
      </c>
      <c r="B11" s="335" t="s">
        <v>267</v>
      </c>
      <c r="C11" s="336" t="s">
        <v>259</v>
      </c>
      <c r="E11" s="544" t="s">
        <v>402</v>
      </c>
      <c r="F11" s="544"/>
      <c r="G11" s="544"/>
      <c r="H11" s="544"/>
      <c r="I11" s="544"/>
      <c r="J11" s="544"/>
      <c r="K11" s="544"/>
      <c r="L11" s="544"/>
      <c r="M11" s="544"/>
      <c r="N11" s="544"/>
      <c r="O11" s="337">
        <v>0</v>
      </c>
      <c r="P11" s="281" t="s">
        <v>253</v>
      </c>
    </row>
    <row r="12" spans="1:16" ht="30" customHeight="1" x14ac:dyDescent="0.2">
      <c r="A12" s="334">
        <v>6</v>
      </c>
      <c r="B12" s="335" t="s">
        <v>268</v>
      </c>
      <c r="C12" s="336" t="s">
        <v>259</v>
      </c>
      <c r="E12" s="544" t="s">
        <v>403</v>
      </c>
      <c r="F12" s="544"/>
      <c r="G12" s="544"/>
      <c r="H12" s="544"/>
      <c r="I12" s="544"/>
      <c r="J12" s="544"/>
      <c r="K12" s="544"/>
      <c r="L12" s="544"/>
      <c r="M12" s="544"/>
      <c r="N12" s="544"/>
      <c r="O12" s="337">
        <v>0</v>
      </c>
      <c r="P12" s="281"/>
    </row>
    <row r="13" spans="1:16" ht="30" customHeight="1" x14ac:dyDescent="0.2">
      <c r="A13" s="334">
        <v>7</v>
      </c>
      <c r="B13" s="335" t="s">
        <v>269</v>
      </c>
      <c r="C13" s="336" t="s">
        <v>261</v>
      </c>
      <c r="E13" s="544" t="str">
        <f>E10</f>
        <v>The current policy was not reviewed in the last 12 months, and some gaps have been identified for improving the policy.  The scheduled date for completion of policy review is end Q3/2023</v>
      </c>
      <c r="F13" s="544"/>
      <c r="G13" s="544"/>
      <c r="H13" s="544"/>
      <c r="I13" s="544"/>
      <c r="J13" s="544"/>
      <c r="K13" s="544"/>
      <c r="L13" s="544"/>
      <c r="M13" s="544"/>
      <c r="N13" s="544"/>
      <c r="O13" s="337">
        <v>0</v>
      </c>
      <c r="P13" s="281"/>
    </row>
    <row r="14" spans="1:16" ht="30" customHeight="1" x14ac:dyDescent="0.2">
      <c r="A14" s="334">
        <v>8</v>
      </c>
      <c r="B14" s="335" t="s">
        <v>270</v>
      </c>
      <c r="C14" s="336" t="s">
        <v>259</v>
      </c>
      <c r="E14" s="544" t="str">
        <f>E11</f>
        <v xml:space="preserve">The agency has annual policy woerkshops for staff, and shares policies on the common drive / portal sharepoint for reference, over and above a handbook issued to all employees. There has been no training in 2022/23 year </v>
      </c>
      <c r="F14" s="544"/>
      <c r="G14" s="544"/>
      <c r="H14" s="544"/>
      <c r="I14" s="544"/>
      <c r="J14" s="544"/>
      <c r="K14" s="544"/>
      <c r="L14" s="544"/>
      <c r="M14" s="544"/>
      <c r="N14" s="544"/>
      <c r="O14" s="337">
        <v>0</v>
      </c>
      <c r="P14" s="332" t="s">
        <v>263</v>
      </c>
    </row>
    <row r="15" spans="1:16" ht="30" customHeight="1" x14ac:dyDescent="0.2">
      <c r="A15" s="334">
        <v>9</v>
      </c>
      <c r="B15" s="335" t="s">
        <v>271</v>
      </c>
      <c r="C15" s="336" t="s">
        <v>259</v>
      </c>
      <c r="E15" s="544" t="s">
        <v>415</v>
      </c>
      <c r="F15" s="544"/>
      <c r="G15" s="544"/>
      <c r="H15" s="544"/>
      <c r="I15" s="544"/>
      <c r="J15" s="544"/>
      <c r="K15" s="544"/>
      <c r="L15" s="544"/>
      <c r="M15" s="544"/>
      <c r="N15" s="544"/>
      <c r="O15" s="337">
        <v>0</v>
      </c>
      <c r="P15" s="332" t="s">
        <v>272</v>
      </c>
    </row>
    <row r="16" spans="1:16" ht="30" customHeight="1" x14ac:dyDescent="0.2">
      <c r="A16" s="334">
        <v>10</v>
      </c>
      <c r="B16" s="335" t="s">
        <v>273</v>
      </c>
      <c r="C16" s="336" t="s">
        <v>261</v>
      </c>
      <c r="E16" s="544" t="s">
        <v>416</v>
      </c>
      <c r="F16" s="544"/>
      <c r="G16" s="544"/>
      <c r="H16" s="544"/>
      <c r="I16" s="544"/>
      <c r="J16" s="544"/>
      <c r="K16" s="544"/>
      <c r="L16" s="544"/>
      <c r="M16" s="544"/>
      <c r="N16" s="544"/>
      <c r="O16" s="337"/>
    </row>
    <row r="17" spans="1:16" ht="30" customHeight="1" x14ac:dyDescent="0.2">
      <c r="A17" s="334">
        <v>11</v>
      </c>
      <c r="B17" s="335" t="s">
        <v>274</v>
      </c>
      <c r="C17" s="336" t="s">
        <v>261</v>
      </c>
      <c r="E17" s="544" t="s">
        <v>417</v>
      </c>
      <c r="F17" s="544"/>
      <c r="G17" s="544"/>
      <c r="H17" s="544"/>
      <c r="I17" s="544"/>
      <c r="J17" s="544"/>
      <c r="K17" s="544"/>
      <c r="L17" s="544"/>
      <c r="M17" s="544"/>
      <c r="N17" s="544"/>
      <c r="O17" s="337">
        <v>0</v>
      </c>
      <c r="P17" s="332" t="s">
        <v>275</v>
      </c>
    </row>
    <row r="18" spans="1:16" ht="36.75" customHeight="1" x14ac:dyDescent="0.2">
      <c r="A18" s="334">
        <v>12</v>
      </c>
      <c r="B18" s="335" t="s">
        <v>276</v>
      </c>
      <c r="C18" s="341" t="s">
        <v>266</v>
      </c>
      <c r="E18" s="544" t="s">
        <v>418</v>
      </c>
      <c r="F18" s="544"/>
      <c r="G18" s="544"/>
      <c r="H18" s="544"/>
      <c r="I18" s="544"/>
      <c r="J18" s="544"/>
      <c r="K18" s="544"/>
      <c r="L18" s="544"/>
      <c r="M18" s="544"/>
      <c r="N18" s="544"/>
      <c r="O18" s="337"/>
    </row>
    <row r="19" spans="1:16" ht="33.75" customHeight="1" x14ac:dyDescent="0.2">
      <c r="A19" s="334">
        <v>13</v>
      </c>
      <c r="B19" s="335" t="s">
        <v>277</v>
      </c>
      <c r="C19" s="341" t="s">
        <v>266</v>
      </c>
      <c r="E19" s="544" t="str">
        <f>E18</f>
        <v xml:space="preserve">The entity's board has stated a no-tolerance level for risk, fraud, corru[ption and unethical business practices, and has ensured that these are carried through in performance planning documents and audit and risk action plans. A clear statement on risk tolerance has however not been issued beyond mission, visions, value statements </v>
      </c>
      <c r="F19" s="544"/>
      <c r="G19" s="544"/>
      <c r="H19" s="544"/>
      <c r="I19" s="544"/>
      <c r="J19" s="544"/>
      <c r="K19" s="544"/>
      <c r="L19" s="544"/>
      <c r="M19" s="544"/>
      <c r="N19" s="544"/>
      <c r="O19" s="337"/>
    </row>
    <row r="20" spans="1:16" ht="30" customHeight="1" x14ac:dyDescent="0.2">
      <c r="A20" s="334">
        <v>14</v>
      </c>
      <c r="B20" s="335" t="s">
        <v>278</v>
      </c>
      <c r="C20" s="341" t="s">
        <v>261</v>
      </c>
      <c r="E20" s="544" t="s">
        <v>419</v>
      </c>
      <c r="F20" s="544"/>
      <c r="G20" s="544"/>
      <c r="H20" s="544"/>
      <c r="I20" s="544"/>
      <c r="J20" s="544"/>
      <c r="K20" s="544"/>
      <c r="L20" s="544"/>
      <c r="M20" s="544"/>
      <c r="N20" s="544"/>
      <c r="O20" s="337">
        <v>0</v>
      </c>
      <c r="P20" s="332" t="s">
        <v>279</v>
      </c>
    </row>
    <row r="21" spans="1:16" ht="30" customHeight="1" x14ac:dyDescent="0.2">
      <c r="A21" s="334">
        <v>15</v>
      </c>
      <c r="B21" s="335" t="s">
        <v>280</v>
      </c>
      <c r="C21" s="336" t="s">
        <v>259</v>
      </c>
      <c r="E21" s="544" t="s">
        <v>425</v>
      </c>
      <c r="F21" s="544"/>
      <c r="G21" s="544"/>
      <c r="H21" s="544"/>
      <c r="I21" s="544"/>
      <c r="J21" s="544"/>
      <c r="K21" s="544"/>
      <c r="L21" s="544"/>
      <c r="M21" s="544"/>
      <c r="N21" s="544"/>
      <c r="O21" s="337">
        <v>0</v>
      </c>
      <c r="P21" s="332" t="s">
        <v>281</v>
      </c>
    </row>
    <row r="22" spans="1:16" ht="30" customHeight="1" x14ac:dyDescent="0.2">
      <c r="A22" s="334">
        <v>16</v>
      </c>
      <c r="B22" s="335" t="s">
        <v>282</v>
      </c>
      <c r="C22" s="341" t="s">
        <v>266</v>
      </c>
      <c r="E22" s="544" t="s">
        <v>424</v>
      </c>
      <c r="F22" s="544"/>
      <c r="G22" s="544"/>
      <c r="H22" s="544"/>
      <c r="I22" s="544"/>
      <c r="J22" s="544"/>
      <c r="K22" s="544"/>
      <c r="L22" s="544"/>
      <c r="M22" s="544"/>
      <c r="N22" s="544"/>
      <c r="O22" s="337">
        <v>0</v>
      </c>
      <c r="P22" s="332" t="s">
        <v>283</v>
      </c>
    </row>
    <row r="23" spans="1:16" ht="30" customHeight="1" x14ac:dyDescent="0.2">
      <c r="A23" s="334">
        <v>17</v>
      </c>
      <c r="B23" s="335" t="s">
        <v>284</v>
      </c>
      <c r="C23" s="336" t="s">
        <v>259</v>
      </c>
      <c r="E23" s="544" t="s">
        <v>423</v>
      </c>
      <c r="F23" s="544"/>
      <c r="G23" s="544"/>
      <c r="H23" s="544"/>
      <c r="I23" s="544"/>
      <c r="J23" s="544"/>
      <c r="K23" s="544"/>
      <c r="L23" s="544"/>
      <c r="M23" s="544"/>
      <c r="N23" s="544"/>
      <c r="O23" s="337">
        <v>0</v>
      </c>
      <c r="P23" s="332" t="s">
        <v>285</v>
      </c>
    </row>
    <row r="24" spans="1:16" ht="30" customHeight="1" x14ac:dyDescent="0.2">
      <c r="A24" s="300">
        <v>18</v>
      </c>
      <c r="B24" s="335" t="s">
        <v>286</v>
      </c>
      <c r="C24" s="336" t="s">
        <v>261</v>
      </c>
      <c r="E24" s="544" t="s">
        <v>422</v>
      </c>
      <c r="F24" s="544"/>
      <c r="G24" s="544"/>
      <c r="H24" s="544"/>
      <c r="I24" s="544"/>
      <c r="J24" s="544"/>
      <c r="K24" s="544"/>
      <c r="L24" s="544"/>
      <c r="M24" s="544"/>
      <c r="N24" s="544"/>
      <c r="O24" s="337">
        <v>0</v>
      </c>
    </row>
    <row r="25" spans="1:16" ht="30" customHeight="1" x14ac:dyDescent="0.2">
      <c r="A25" s="334">
        <v>19</v>
      </c>
      <c r="B25" s="335" t="s">
        <v>287</v>
      </c>
      <c r="C25" s="336" t="s">
        <v>259</v>
      </c>
      <c r="E25" s="544" t="s">
        <v>420</v>
      </c>
      <c r="F25" s="544"/>
      <c r="G25" s="544"/>
      <c r="H25" s="544"/>
      <c r="I25" s="544"/>
      <c r="J25" s="544"/>
      <c r="K25" s="544"/>
      <c r="L25" s="544"/>
      <c r="M25" s="544"/>
      <c r="N25" s="544"/>
      <c r="O25" s="337">
        <v>0</v>
      </c>
    </row>
    <row r="26" spans="1:16" ht="30" customHeight="1" x14ac:dyDescent="0.2">
      <c r="A26" s="334">
        <v>20</v>
      </c>
      <c r="B26" s="338" t="s">
        <v>288</v>
      </c>
      <c r="C26" s="336" t="s">
        <v>259</v>
      </c>
      <c r="E26" s="544" t="s">
        <v>421</v>
      </c>
      <c r="F26" s="544"/>
      <c r="G26" s="544"/>
      <c r="H26" s="544"/>
      <c r="I26" s="544"/>
      <c r="J26" s="544"/>
      <c r="K26" s="544"/>
      <c r="L26" s="544"/>
      <c r="M26" s="544"/>
      <c r="N26" s="544"/>
      <c r="O26" s="337">
        <v>0</v>
      </c>
    </row>
    <row r="27" spans="1:16" ht="36.75" customHeight="1" x14ac:dyDescent="0.2">
      <c r="A27" s="334">
        <v>21</v>
      </c>
      <c r="B27" s="335" t="s">
        <v>289</v>
      </c>
      <c r="C27" s="336" t="s">
        <v>259</v>
      </c>
      <c r="E27" s="544" t="str">
        <f>E29</f>
        <v xml:space="preserve">A risk workshop is conducted at start of the year to identify risks, and weighting of risks against existing internal controls, with action plan developed on gap areas identified.  This is part of quarterly reporting on risk to track implementation progress against the approved risk management action plan </v>
      </c>
      <c r="F27" s="544"/>
      <c r="G27" s="544"/>
      <c r="H27" s="544"/>
      <c r="I27" s="544"/>
      <c r="J27" s="544"/>
      <c r="K27" s="544"/>
      <c r="L27" s="544"/>
      <c r="M27" s="544"/>
      <c r="N27" s="544"/>
      <c r="O27" s="337">
        <v>0</v>
      </c>
    </row>
    <row r="28" spans="1:16" ht="36" customHeight="1" x14ac:dyDescent="0.2">
      <c r="A28" s="334">
        <v>22</v>
      </c>
      <c r="B28" s="335" t="s">
        <v>290</v>
      </c>
      <c r="C28" s="336" t="s">
        <v>259</v>
      </c>
      <c r="E28" s="544" t="str">
        <f>E27</f>
        <v xml:space="preserve">A risk workshop is conducted at start of the year to identify risks, and weighting of risks against existing internal controls, with action plan developed on gap areas identified.  This is part of quarterly reporting on risk to track implementation progress against the approved risk management action plan </v>
      </c>
      <c r="F28" s="544"/>
      <c r="G28" s="544"/>
      <c r="H28" s="544"/>
      <c r="I28" s="544"/>
      <c r="J28" s="544"/>
      <c r="K28" s="544"/>
      <c r="L28" s="544"/>
      <c r="M28" s="544"/>
      <c r="N28" s="544"/>
      <c r="O28" s="337">
        <v>0</v>
      </c>
    </row>
    <row r="29" spans="1:16" ht="35.25" customHeight="1" x14ac:dyDescent="0.2">
      <c r="A29" s="334">
        <v>23</v>
      </c>
      <c r="B29" s="335" t="s">
        <v>291</v>
      </c>
      <c r="C29" s="336" t="s">
        <v>259</v>
      </c>
      <c r="E29" s="544" t="s">
        <v>410</v>
      </c>
      <c r="F29" s="544"/>
      <c r="G29" s="544"/>
      <c r="H29" s="544"/>
      <c r="I29" s="544"/>
      <c r="J29" s="544"/>
      <c r="K29" s="544"/>
      <c r="L29" s="544"/>
      <c r="M29" s="544"/>
      <c r="N29" s="544"/>
      <c r="O29" s="337"/>
    </row>
    <row r="30" spans="1:16" ht="30" customHeight="1" x14ac:dyDescent="0.2">
      <c r="A30" s="334">
        <v>24</v>
      </c>
      <c r="B30" s="335" t="s">
        <v>292</v>
      </c>
      <c r="C30" s="341" t="s">
        <v>266</v>
      </c>
      <c r="E30" s="544" t="str">
        <f>E31</f>
        <v xml:space="preserve">The risk management framework is considered important, but not prioritised the same by all </v>
      </c>
      <c r="F30" s="544"/>
      <c r="G30" s="544"/>
      <c r="H30" s="544"/>
      <c r="I30" s="544"/>
      <c r="J30" s="544"/>
      <c r="K30" s="544"/>
      <c r="L30" s="544"/>
      <c r="M30" s="544"/>
      <c r="N30" s="544"/>
      <c r="O30" s="337">
        <v>0</v>
      </c>
    </row>
    <row r="31" spans="1:16" ht="30" customHeight="1" x14ac:dyDescent="0.2">
      <c r="A31" s="334">
        <v>25</v>
      </c>
      <c r="B31" s="335" t="s">
        <v>411</v>
      </c>
      <c r="C31" s="341" t="s">
        <v>266</v>
      </c>
      <c r="E31" s="544" t="s">
        <v>412</v>
      </c>
      <c r="F31" s="544"/>
      <c r="G31" s="544"/>
      <c r="H31" s="544"/>
      <c r="I31" s="544"/>
      <c r="J31" s="544"/>
      <c r="K31" s="544"/>
      <c r="L31" s="544"/>
      <c r="M31" s="544"/>
      <c r="N31" s="544"/>
      <c r="O31" s="337">
        <v>0</v>
      </c>
    </row>
    <row r="32" spans="1:16" ht="30" customHeight="1" x14ac:dyDescent="0.2">
      <c r="A32" s="334">
        <v>26</v>
      </c>
      <c r="B32" s="335" t="s">
        <v>293</v>
      </c>
      <c r="C32" s="336" t="s">
        <v>259</v>
      </c>
      <c r="E32" s="544" t="s">
        <v>414</v>
      </c>
      <c r="F32" s="544"/>
      <c r="G32" s="544"/>
      <c r="H32" s="544"/>
      <c r="I32" s="544"/>
      <c r="J32" s="544"/>
      <c r="K32" s="544"/>
      <c r="L32" s="544"/>
      <c r="M32" s="544"/>
      <c r="N32" s="544"/>
      <c r="O32" s="337">
        <v>0</v>
      </c>
    </row>
    <row r="33" spans="1:15" ht="30" customHeight="1" x14ac:dyDescent="0.2">
      <c r="A33" s="334">
        <v>27</v>
      </c>
      <c r="B33" s="335" t="s">
        <v>294</v>
      </c>
      <c r="C33" s="336" t="s">
        <v>259</v>
      </c>
      <c r="E33" s="544" t="s">
        <v>413</v>
      </c>
      <c r="F33" s="544"/>
      <c r="G33" s="544"/>
      <c r="H33" s="544"/>
      <c r="I33" s="544"/>
      <c r="J33" s="544"/>
      <c r="K33" s="544"/>
      <c r="L33" s="544"/>
      <c r="M33" s="544"/>
      <c r="N33" s="544"/>
      <c r="O33" s="337">
        <v>0</v>
      </c>
    </row>
    <row r="34" spans="1:15" ht="39.75" customHeight="1" x14ac:dyDescent="0.2">
      <c r="A34" s="334">
        <v>28</v>
      </c>
      <c r="B34" s="335" t="s">
        <v>295</v>
      </c>
      <c r="C34" s="336" t="s">
        <v>259</v>
      </c>
      <c r="E34" s="544" t="s">
        <v>410</v>
      </c>
      <c r="F34" s="544"/>
      <c r="G34" s="544"/>
      <c r="H34" s="544"/>
      <c r="I34" s="544"/>
      <c r="J34" s="544"/>
      <c r="K34" s="544"/>
      <c r="L34" s="544"/>
      <c r="M34" s="544"/>
      <c r="N34" s="544"/>
      <c r="O34" s="337">
        <v>0</v>
      </c>
    </row>
    <row r="35" spans="1:15" ht="30" customHeight="1" x14ac:dyDescent="0.2">
      <c r="A35" s="334">
        <v>29</v>
      </c>
      <c r="B35" s="335" t="s">
        <v>296</v>
      </c>
      <c r="C35" s="336" t="s">
        <v>259</v>
      </c>
      <c r="E35" s="544" t="s">
        <v>408</v>
      </c>
      <c r="F35" s="544"/>
      <c r="G35" s="544"/>
      <c r="H35" s="544"/>
      <c r="I35" s="544"/>
      <c r="J35" s="544"/>
      <c r="K35" s="544"/>
      <c r="L35" s="544"/>
      <c r="M35" s="544"/>
      <c r="N35" s="544"/>
      <c r="O35" s="337">
        <v>0</v>
      </c>
    </row>
    <row r="36" spans="1:15" ht="37.5" customHeight="1" x14ac:dyDescent="0.2">
      <c r="A36" s="334">
        <v>30</v>
      </c>
      <c r="B36" s="335" t="s">
        <v>297</v>
      </c>
      <c r="C36" s="341" t="s">
        <v>266</v>
      </c>
      <c r="E36" s="544" t="s">
        <v>409</v>
      </c>
      <c r="F36" s="544"/>
      <c r="G36" s="544"/>
      <c r="H36" s="544"/>
      <c r="I36" s="544"/>
      <c r="J36" s="544"/>
      <c r="K36" s="544"/>
      <c r="L36" s="544"/>
      <c r="M36" s="544"/>
      <c r="N36" s="544"/>
      <c r="O36" s="337">
        <v>0</v>
      </c>
    </row>
    <row r="37" spans="1:15" ht="30" customHeight="1" x14ac:dyDescent="0.2">
      <c r="A37" s="334">
        <v>31</v>
      </c>
      <c r="B37" s="335" t="s">
        <v>298</v>
      </c>
      <c r="C37" s="336" t="s">
        <v>259</v>
      </c>
      <c r="E37" s="544" t="s">
        <v>405</v>
      </c>
      <c r="F37" s="544"/>
      <c r="G37" s="544"/>
      <c r="H37" s="544"/>
      <c r="I37" s="544"/>
      <c r="J37" s="544"/>
      <c r="K37" s="544"/>
      <c r="L37" s="544"/>
      <c r="M37" s="544"/>
      <c r="N37" s="544"/>
      <c r="O37" s="337">
        <v>0</v>
      </c>
    </row>
    <row r="38" spans="1:15" ht="30" customHeight="1" x14ac:dyDescent="0.2">
      <c r="A38" s="334">
        <v>32</v>
      </c>
      <c r="B38" s="335" t="s">
        <v>299</v>
      </c>
      <c r="C38" s="336" t="s">
        <v>259</v>
      </c>
      <c r="E38" s="544" t="s">
        <v>406</v>
      </c>
      <c r="F38" s="544"/>
      <c r="G38" s="544"/>
      <c r="H38" s="544"/>
      <c r="I38" s="544"/>
      <c r="J38" s="544"/>
      <c r="K38" s="544"/>
      <c r="L38" s="544"/>
      <c r="M38" s="544"/>
      <c r="N38" s="544"/>
      <c r="O38" s="337">
        <v>0</v>
      </c>
    </row>
    <row r="39" spans="1:15" ht="30" customHeight="1" x14ac:dyDescent="0.2">
      <c r="A39" s="334">
        <v>33</v>
      </c>
      <c r="B39" s="335" t="s">
        <v>300</v>
      </c>
      <c r="C39" s="336" t="s">
        <v>259</v>
      </c>
      <c r="E39" s="544" t="s">
        <v>407</v>
      </c>
      <c r="F39" s="544"/>
      <c r="G39" s="544"/>
      <c r="H39" s="544"/>
      <c r="I39" s="544"/>
      <c r="J39" s="544"/>
      <c r="K39" s="544"/>
      <c r="L39" s="544"/>
      <c r="M39" s="544"/>
      <c r="N39" s="544"/>
    </row>
  </sheetData>
  <mergeCells count="37">
    <mergeCell ref="E7:N7"/>
    <mergeCell ref="E8:N8"/>
    <mergeCell ref="E9:N9"/>
    <mergeCell ref="A6:B6"/>
    <mergeCell ref="A2:C2"/>
    <mergeCell ref="A3:C3"/>
    <mergeCell ref="A4:C4"/>
    <mergeCell ref="E10:N10"/>
    <mergeCell ref="E11:N11"/>
    <mergeCell ref="E12:N12"/>
    <mergeCell ref="E13:N13"/>
    <mergeCell ref="E14:N14"/>
    <mergeCell ref="E15:N15"/>
    <mergeCell ref="E16:N16"/>
    <mergeCell ref="E17:N17"/>
    <mergeCell ref="E18:N18"/>
    <mergeCell ref="E19:N19"/>
    <mergeCell ref="E20:N20"/>
    <mergeCell ref="E21:N21"/>
    <mergeCell ref="E22:N22"/>
    <mergeCell ref="E23:N23"/>
    <mergeCell ref="E24:N24"/>
    <mergeCell ref="E25:N25"/>
    <mergeCell ref="E26:N26"/>
    <mergeCell ref="E27:N27"/>
    <mergeCell ref="E28:N28"/>
    <mergeCell ref="E29:N29"/>
    <mergeCell ref="E30:N30"/>
    <mergeCell ref="E31:N31"/>
    <mergeCell ref="E32:N32"/>
    <mergeCell ref="E33:N33"/>
    <mergeCell ref="E34:N34"/>
    <mergeCell ref="E35:N35"/>
    <mergeCell ref="E36:N36"/>
    <mergeCell ref="E37:N37"/>
    <mergeCell ref="E38:N38"/>
    <mergeCell ref="E39:N39"/>
  </mergeCells>
  <conditionalFormatting sqref="C9:C39">
    <cfRule type="cellIs" dxfId="26" priority="9" stopIfTrue="1" operator="equal">
      <formula>"Yes"</formula>
    </cfRule>
  </conditionalFormatting>
  <conditionalFormatting sqref="C6">
    <cfRule type="cellIs" dxfId="25" priority="24" stopIfTrue="1" operator="equal">
      <formula>"Yes"</formula>
    </cfRule>
    <cfRule type="expression" dxfId="24" priority="25" stopIfTrue="1">
      <formula>NOT(ISERROR(SEARCH("n/a",C6)))</formula>
    </cfRule>
    <cfRule type="expression" dxfId="23" priority="26" stopIfTrue="1">
      <formula>NOT(ISERROR(SEARCH("partial",C6)))</formula>
    </cfRule>
  </conditionalFormatting>
  <conditionalFormatting sqref="C7">
    <cfRule type="cellIs" dxfId="22" priority="27" stopIfTrue="1" operator="equal">
      <formula>"Yes"</formula>
    </cfRule>
    <cfRule type="cellIs" dxfId="21" priority="28" stopIfTrue="1" operator="equal">
      <formula>"PARTIAL"</formula>
    </cfRule>
    <cfRule type="cellIs" dxfId="20" priority="29" stopIfTrue="1" operator="equal">
      <formula>"NO"</formula>
    </cfRule>
  </conditionalFormatting>
  <conditionalFormatting sqref="C7">
    <cfRule type="cellIs" dxfId="19" priority="21" stopIfTrue="1" operator="equal">
      <formula>"Yes"</formula>
    </cfRule>
    <cfRule type="cellIs" dxfId="18" priority="22" stopIfTrue="1" operator="equal">
      <formula>"PARTIAL"</formula>
    </cfRule>
    <cfRule type="cellIs" dxfId="17" priority="23" stopIfTrue="1" operator="equal">
      <formula>"NO"</formula>
    </cfRule>
  </conditionalFormatting>
  <conditionalFormatting sqref="C9">
    <cfRule type="cellIs" dxfId="16" priority="10" stopIfTrue="1" operator="equal">
      <formula>"PARTIAL"</formula>
    </cfRule>
    <cfRule type="cellIs" dxfId="15" priority="11" stopIfTrue="1" operator="equal">
      <formula>"NO"</formula>
    </cfRule>
    <cfRule type="cellIs" dxfId="14" priority="30" stopIfTrue="1" operator="equal">
      <formula>"Yes"</formula>
    </cfRule>
  </conditionalFormatting>
  <conditionalFormatting sqref="C1:C1048576">
    <cfRule type="containsText" dxfId="13" priority="1" operator="containsText" text="YES">
      <formula>NOT(ISERROR(SEARCH("YES",C1)))</formula>
    </cfRule>
    <cfRule type="containsText" dxfId="12" priority="2" operator="containsText" text="NO">
      <formula>NOT(ISERROR(SEARCH("NO",C1)))</formula>
    </cfRule>
  </conditionalFormatting>
  <dataValidations count="1">
    <dataValidation type="list" allowBlank="1" showInputMessage="1" showErrorMessage="1" errorTitle="Pick from the list" error="Invalid response" promptTitle="Select from the list" prompt="Please elaborate if 'PARTIAL'." sqref="WVH983047:WVH983076 C65543:C65572 WLL983047:WLL983076 WBP983047:WBP983076 VRT983047:VRT983076 VHX983047:VHX983076 UYB983047:UYB983076 UOF983047:UOF983076 UEJ983047:UEJ983076 TUN983047:TUN983076 TKR983047:TKR983076 TAV983047:TAV983076 SQZ983047:SQZ983076 SHD983047:SHD983076 RXH983047:RXH983076 RNL983047:RNL983076 RDP983047:RDP983076 QTT983047:QTT983076 QJX983047:QJX983076 QAB983047:QAB983076 PQF983047:PQF983076 PGJ983047:PGJ983076 OWN983047:OWN983076 OMR983047:OMR983076 OCV983047:OCV983076 NSZ983047:NSZ983076 NJD983047:NJD983076 MZH983047:MZH983076 MPL983047:MPL983076 MFP983047:MFP983076 LVT983047:LVT983076 LLX983047:LLX983076 LCB983047:LCB983076 KSF983047:KSF983076 KIJ983047:KIJ983076 JYN983047:JYN983076 JOR983047:JOR983076 JEV983047:JEV983076 IUZ983047:IUZ983076 ILD983047:ILD983076 IBH983047:IBH983076 HRL983047:HRL983076 HHP983047:HHP983076 GXT983047:GXT983076 GNX983047:GNX983076 GEB983047:GEB983076 FUF983047:FUF983076 FKJ983047:FKJ983076 FAN983047:FAN983076 EQR983047:EQR983076 EGV983047:EGV983076 DWZ983047:DWZ983076 DND983047:DND983076 DDH983047:DDH983076 CTL983047:CTL983076 CJP983047:CJP983076 BZT983047:BZT983076 BPX983047:BPX983076 BGB983047:BGB983076 AWF983047:AWF983076 AMJ983047:AMJ983076 ACN983047:ACN983076 SR983047:SR983076 IV983047:IV983076 C983047:C983076 WVH917511:WVH917540 WLL917511:WLL917540 WBP917511:WBP917540 VRT917511:VRT917540 VHX917511:VHX917540 UYB917511:UYB917540 UOF917511:UOF917540 UEJ917511:UEJ917540 TUN917511:TUN917540 TKR917511:TKR917540 TAV917511:TAV917540 SQZ917511:SQZ917540 SHD917511:SHD917540 RXH917511:RXH917540 RNL917511:RNL917540 RDP917511:RDP917540 QTT917511:QTT917540 QJX917511:QJX917540 QAB917511:QAB917540 PQF917511:PQF917540 PGJ917511:PGJ917540 OWN917511:OWN917540 OMR917511:OMR917540 OCV917511:OCV917540 NSZ917511:NSZ917540 NJD917511:NJD917540 MZH917511:MZH917540 MPL917511:MPL917540 MFP917511:MFP917540 LVT917511:LVT917540 LLX917511:LLX917540 LCB917511:LCB917540 KSF917511:KSF917540 KIJ917511:KIJ917540 JYN917511:JYN917540 JOR917511:JOR917540 JEV917511:JEV917540 IUZ917511:IUZ917540 ILD917511:ILD917540 IBH917511:IBH917540 HRL917511:HRL917540 HHP917511:HHP917540 GXT917511:GXT917540 GNX917511:GNX917540 GEB917511:GEB917540 FUF917511:FUF917540 FKJ917511:FKJ917540 FAN917511:FAN917540 EQR917511:EQR917540 EGV917511:EGV917540 DWZ917511:DWZ917540 DND917511:DND917540 DDH917511:DDH917540 CTL917511:CTL917540 CJP917511:CJP917540 BZT917511:BZT917540 BPX917511:BPX917540 BGB917511:BGB917540 AWF917511:AWF917540 AMJ917511:AMJ917540 ACN917511:ACN917540 SR917511:SR917540 IV917511:IV917540 C917511:C917540 WVH851975:WVH852004 WLL851975:WLL852004 WBP851975:WBP852004 VRT851975:VRT852004 VHX851975:VHX852004 UYB851975:UYB852004 UOF851975:UOF852004 UEJ851975:UEJ852004 TUN851975:TUN852004 TKR851975:TKR852004 TAV851975:TAV852004 SQZ851975:SQZ852004 SHD851975:SHD852004 RXH851975:RXH852004 RNL851975:RNL852004 RDP851975:RDP852004 QTT851975:QTT852004 QJX851975:QJX852004 QAB851975:QAB852004 PQF851975:PQF852004 PGJ851975:PGJ852004 OWN851975:OWN852004 OMR851975:OMR852004 OCV851975:OCV852004 NSZ851975:NSZ852004 NJD851975:NJD852004 MZH851975:MZH852004 MPL851975:MPL852004 MFP851975:MFP852004 LVT851975:LVT852004 LLX851975:LLX852004 LCB851975:LCB852004 KSF851975:KSF852004 KIJ851975:KIJ852004 JYN851975:JYN852004 JOR851975:JOR852004 JEV851975:JEV852004 IUZ851975:IUZ852004 ILD851975:ILD852004 IBH851975:IBH852004 HRL851975:HRL852004 HHP851975:HHP852004 GXT851975:GXT852004 GNX851975:GNX852004 GEB851975:GEB852004 FUF851975:FUF852004 FKJ851975:FKJ852004 FAN851975:FAN852004 EQR851975:EQR852004 EGV851975:EGV852004 DWZ851975:DWZ852004 DND851975:DND852004 DDH851975:DDH852004 CTL851975:CTL852004 CJP851975:CJP852004 BZT851975:BZT852004 BPX851975:BPX852004 BGB851975:BGB852004 AWF851975:AWF852004 AMJ851975:AMJ852004 ACN851975:ACN852004 SR851975:SR852004 IV851975:IV852004 C851975:C852004 WVH786439:WVH786468 WLL786439:WLL786468 WBP786439:WBP786468 VRT786439:VRT786468 VHX786439:VHX786468 UYB786439:UYB786468 UOF786439:UOF786468 UEJ786439:UEJ786468 TUN786439:TUN786468 TKR786439:TKR786468 TAV786439:TAV786468 SQZ786439:SQZ786468 SHD786439:SHD786468 RXH786439:RXH786468 RNL786439:RNL786468 RDP786439:RDP786468 QTT786439:QTT786468 QJX786439:QJX786468 QAB786439:QAB786468 PQF786439:PQF786468 PGJ786439:PGJ786468 OWN786439:OWN786468 OMR786439:OMR786468 OCV786439:OCV786468 NSZ786439:NSZ786468 NJD786439:NJD786468 MZH786439:MZH786468 MPL786439:MPL786468 MFP786439:MFP786468 LVT786439:LVT786468 LLX786439:LLX786468 LCB786439:LCB786468 KSF786439:KSF786468 KIJ786439:KIJ786468 JYN786439:JYN786468 JOR786439:JOR786468 JEV786439:JEV786468 IUZ786439:IUZ786468 ILD786439:ILD786468 IBH786439:IBH786468 HRL786439:HRL786468 HHP786439:HHP786468 GXT786439:GXT786468 GNX786439:GNX786468 GEB786439:GEB786468 FUF786439:FUF786468 FKJ786439:FKJ786468 FAN786439:FAN786468 EQR786439:EQR786468 EGV786439:EGV786468 DWZ786439:DWZ786468 DND786439:DND786468 DDH786439:DDH786468 CTL786439:CTL786468 CJP786439:CJP786468 BZT786439:BZT786468 BPX786439:BPX786468 BGB786439:BGB786468 AWF786439:AWF786468 AMJ786439:AMJ786468 ACN786439:ACN786468 SR786439:SR786468 IV786439:IV786468 C786439:C786468 WVH720903:WVH720932 WLL720903:WLL720932 WBP720903:WBP720932 VRT720903:VRT720932 VHX720903:VHX720932 UYB720903:UYB720932 UOF720903:UOF720932 UEJ720903:UEJ720932 TUN720903:TUN720932 TKR720903:TKR720932 TAV720903:TAV720932 SQZ720903:SQZ720932 SHD720903:SHD720932 RXH720903:RXH720932 RNL720903:RNL720932 RDP720903:RDP720932 QTT720903:QTT720932 QJX720903:QJX720932 QAB720903:QAB720932 PQF720903:PQF720932 PGJ720903:PGJ720932 OWN720903:OWN720932 OMR720903:OMR720932 OCV720903:OCV720932 NSZ720903:NSZ720932 NJD720903:NJD720932 MZH720903:MZH720932 MPL720903:MPL720932 MFP720903:MFP720932 LVT720903:LVT720932 LLX720903:LLX720932 LCB720903:LCB720932 KSF720903:KSF720932 KIJ720903:KIJ720932 JYN720903:JYN720932 JOR720903:JOR720932 JEV720903:JEV720932 IUZ720903:IUZ720932 ILD720903:ILD720932 IBH720903:IBH720932 HRL720903:HRL720932 HHP720903:HHP720932 GXT720903:GXT720932 GNX720903:GNX720932 GEB720903:GEB720932 FUF720903:FUF720932 FKJ720903:FKJ720932 FAN720903:FAN720932 EQR720903:EQR720932 EGV720903:EGV720932 DWZ720903:DWZ720932 DND720903:DND720932 DDH720903:DDH720932 CTL720903:CTL720932 CJP720903:CJP720932 BZT720903:BZT720932 BPX720903:BPX720932 BGB720903:BGB720932 AWF720903:AWF720932 AMJ720903:AMJ720932 ACN720903:ACN720932 SR720903:SR720932 IV720903:IV720932 C720903:C720932 WVH655367:WVH655396 WLL655367:WLL655396 WBP655367:WBP655396 VRT655367:VRT655396 VHX655367:VHX655396 UYB655367:UYB655396 UOF655367:UOF655396 UEJ655367:UEJ655396 TUN655367:TUN655396 TKR655367:TKR655396 TAV655367:TAV655396 SQZ655367:SQZ655396 SHD655367:SHD655396 RXH655367:RXH655396 RNL655367:RNL655396 RDP655367:RDP655396 QTT655367:QTT655396 QJX655367:QJX655396 QAB655367:QAB655396 PQF655367:PQF655396 PGJ655367:PGJ655396 OWN655367:OWN655396 OMR655367:OMR655396 OCV655367:OCV655396 NSZ655367:NSZ655396 NJD655367:NJD655396 MZH655367:MZH655396 MPL655367:MPL655396 MFP655367:MFP655396 LVT655367:LVT655396 LLX655367:LLX655396 LCB655367:LCB655396 KSF655367:KSF655396 KIJ655367:KIJ655396 JYN655367:JYN655396 JOR655367:JOR655396 JEV655367:JEV655396 IUZ655367:IUZ655396 ILD655367:ILD655396 IBH655367:IBH655396 HRL655367:HRL655396 HHP655367:HHP655396 GXT655367:GXT655396 GNX655367:GNX655396 GEB655367:GEB655396 FUF655367:FUF655396 FKJ655367:FKJ655396 FAN655367:FAN655396 EQR655367:EQR655396 EGV655367:EGV655396 DWZ655367:DWZ655396 DND655367:DND655396 DDH655367:DDH655396 CTL655367:CTL655396 CJP655367:CJP655396 BZT655367:BZT655396 BPX655367:BPX655396 BGB655367:BGB655396 AWF655367:AWF655396 AMJ655367:AMJ655396 ACN655367:ACN655396 SR655367:SR655396 IV655367:IV655396 C655367:C655396 WVH589831:WVH589860 WLL589831:WLL589860 WBP589831:WBP589860 VRT589831:VRT589860 VHX589831:VHX589860 UYB589831:UYB589860 UOF589831:UOF589860 UEJ589831:UEJ589860 TUN589831:TUN589860 TKR589831:TKR589860 TAV589831:TAV589860 SQZ589831:SQZ589860 SHD589831:SHD589860 RXH589831:RXH589860 RNL589831:RNL589860 RDP589831:RDP589860 QTT589831:QTT589860 QJX589831:QJX589860 QAB589831:QAB589860 PQF589831:PQF589860 PGJ589831:PGJ589860 OWN589831:OWN589860 OMR589831:OMR589860 OCV589831:OCV589860 NSZ589831:NSZ589860 NJD589831:NJD589860 MZH589831:MZH589860 MPL589831:MPL589860 MFP589831:MFP589860 LVT589831:LVT589860 LLX589831:LLX589860 LCB589831:LCB589860 KSF589831:KSF589860 KIJ589831:KIJ589860 JYN589831:JYN589860 JOR589831:JOR589860 JEV589831:JEV589860 IUZ589831:IUZ589860 ILD589831:ILD589860 IBH589831:IBH589860 HRL589831:HRL589860 HHP589831:HHP589860 GXT589831:GXT589860 GNX589831:GNX589860 GEB589831:GEB589860 FUF589831:FUF589860 FKJ589831:FKJ589860 FAN589831:FAN589860 EQR589831:EQR589860 EGV589831:EGV589860 DWZ589831:DWZ589860 DND589831:DND589860 DDH589831:DDH589860 CTL589831:CTL589860 CJP589831:CJP589860 BZT589831:BZT589860 BPX589831:BPX589860 BGB589831:BGB589860 AWF589831:AWF589860 AMJ589831:AMJ589860 ACN589831:ACN589860 SR589831:SR589860 IV589831:IV589860 C589831:C589860 WVH524295:WVH524324 WLL524295:WLL524324 WBP524295:WBP524324 VRT524295:VRT524324 VHX524295:VHX524324 UYB524295:UYB524324 UOF524295:UOF524324 UEJ524295:UEJ524324 TUN524295:TUN524324 TKR524295:TKR524324 TAV524295:TAV524324 SQZ524295:SQZ524324 SHD524295:SHD524324 RXH524295:RXH524324 RNL524295:RNL524324 RDP524295:RDP524324 QTT524295:QTT524324 QJX524295:QJX524324 QAB524295:QAB524324 PQF524295:PQF524324 PGJ524295:PGJ524324 OWN524295:OWN524324 OMR524295:OMR524324 OCV524295:OCV524324 NSZ524295:NSZ524324 NJD524295:NJD524324 MZH524295:MZH524324 MPL524295:MPL524324 MFP524295:MFP524324 LVT524295:LVT524324 LLX524295:LLX524324 LCB524295:LCB524324 KSF524295:KSF524324 KIJ524295:KIJ524324 JYN524295:JYN524324 JOR524295:JOR524324 JEV524295:JEV524324 IUZ524295:IUZ524324 ILD524295:ILD524324 IBH524295:IBH524324 HRL524295:HRL524324 HHP524295:HHP524324 GXT524295:GXT524324 GNX524295:GNX524324 GEB524295:GEB524324 FUF524295:FUF524324 FKJ524295:FKJ524324 FAN524295:FAN524324 EQR524295:EQR524324 EGV524295:EGV524324 DWZ524295:DWZ524324 DND524295:DND524324 DDH524295:DDH524324 CTL524295:CTL524324 CJP524295:CJP524324 BZT524295:BZT524324 BPX524295:BPX524324 BGB524295:BGB524324 AWF524295:AWF524324 AMJ524295:AMJ524324 ACN524295:ACN524324 SR524295:SR524324 IV524295:IV524324 C524295:C524324 WVH458759:WVH458788 WLL458759:WLL458788 WBP458759:WBP458788 VRT458759:VRT458788 VHX458759:VHX458788 UYB458759:UYB458788 UOF458759:UOF458788 UEJ458759:UEJ458788 TUN458759:TUN458788 TKR458759:TKR458788 TAV458759:TAV458788 SQZ458759:SQZ458788 SHD458759:SHD458788 RXH458759:RXH458788 RNL458759:RNL458788 RDP458759:RDP458788 QTT458759:QTT458788 QJX458759:QJX458788 QAB458759:QAB458788 PQF458759:PQF458788 PGJ458759:PGJ458788 OWN458759:OWN458788 OMR458759:OMR458788 OCV458759:OCV458788 NSZ458759:NSZ458788 NJD458759:NJD458788 MZH458759:MZH458788 MPL458759:MPL458788 MFP458759:MFP458788 LVT458759:LVT458788 LLX458759:LLX458788 LCB458759:LCB458788 KSF458759:KSF458788 KIJ458759:KIJ458788 JYN458759:JYN458788 JOR458759:JOR458788 JEV458759:JEV458788 IUZ458759:IUZ458788 ILD458759:ILD458788 IBH458759:IBH458788 HRL458759:HRL458788 HHP458759:HHP458788 GXT458759:GXT458788 GNX458759:GNX458788 GEB458759:GEB458788 FUF458759:FUF458788 FKJ458759:FKJ458788 FAN458759:FAN458788 EQR458759:EQR458788 EGV458759:EGV458788 DWZ458759:DWZ458788 DND458759:DND458788 DDH458759:DDH458788 CTL458759:CTL458788 CJP458759:CJP458788 BZT458759:BZT458788 BPX458759:BPX458788 BGB458759:BGB458788 AWF458759:AWF458788 AMJ458759:AMJ458788 ACN458759:ACN458788 SR458759:SR458788 IV458759:IV458788 C458759:C458788 WVH393223:WVH393252 WLL393223:WLL393252 WBP393223:WBP393252 VRT393223:VRT393252 VHX393223:VHX393252 UYB393223:UYB393252 UOF393223:UOF393252 UEJ393223:UEJ393252 TUN393223:TUN393252 TKR393223:TKR393252 TAV393223:TAV393252 SQZ393223:SQZ393252 SHD393223:SHD393252 RXH393223:RXH393252 RNL393223:RNL393252 RDP393223:RDP393252 QTT393223:QTT393252 QJX393223:QJX393252 QAB393223:QAB393252 PQF393223:PQF393252 PGJ393223:PGJ393252 OWN393223:OWN393252 OMR393223:OMR393252 OCV393223:OCV393252 NSZ393223:NSZ393252 NJD393223:NJD393252 MZH393223:MZH393252 MPL393223:MPL393252 MFP393223:MFP393252 LVT393223:LVT393252 LLX393223:LLX393252 LCB393223:LCB393252 KSF393223:KSF393252 KIJ393223:KIJ393252 JYN393223:JYN393252 JOR393223:JOR393252 JEV393223:JEV393252 IUZ393223:IUZ393252 ILD393223:ILD393252 IBH393223:IBH393252 HRL393223:HRL393252 HHP393223:HHP393252 GXT393223:GXT393252 GNX393223:GNX393252 GEB393223:GEB393252 FUF393223:FUF393252 FKJ393223:FKJ393252 FAN393223:FAN393252 EQR393223:EQR393252 EGV393223:EGV393252 DWZ393223:DWZ393252 DND393223:DND393252 DDH393223:DDH393252 CTL393223:CTL393252 CJP393223:CJP393252 BZT393223:BZT393252 BPX393223:BPX393252 BGB393223:BGB393252 AWF393223:AWF393252 AMJ393223:AMJ393252 ACN393223:ACN393252 SR393223:SR393252 IV393223:IV393252 C393223:C393252 WVH327687:WVH327716 WLL327687:WLL327716 WBP327687:WBP327716 VRT327687:VRT327716 VHX327687:VHX327716 UYB327687:UYB327716 UOF327687:UOF327716 UEJ327687:UEJ327716 TUN327687:TUN327716 TKR327687:TKR327716 TAV327687:TAV327716 SQZ327687:SQZ327716 SHD327687:SHD327716 RXH327687:RXH327716 RNL327687:RNL327716 RDP327687:RDP327716 QTT327687:QTT327716 QJX327687:QJX327716 QAB327687:QAB327716 PQF327687:PQF327716 PGJ327687:PGJ327716 OWN327687:OWN327716 OMR327687:OMR327716 OCV327687:OCV327716 NSZ327687:NSZ327716 NJD327687:NJD327716 MZH327687:MZH327716 MPL327687:MPL327716 MFP327687:MFP327716 LVT327687:LVT327716 LLX327687:LLX327716 LCB327687:LCB327716 KSF327687:KSF327716 KIJ327687:KIJ327716 JYN327687:JYN327716 JOR327687:JOR327716 JEV327687:JEV327716 IUZ327687:IUZ327716 ILD327687:ILD327716 IBH327687:IBH327716 HRL327687:HRL327716 HHP327687:HHP327716 GXT327687:GXT327716 GNX327687:GNX327716 GEB327687:GEB327716 FUF327687:FUF327716 FKJ327687:FKJ327716 FAN327687:FAN327716 EQR327687:EQR327716 EGV327687:EGV327716 DWZ327687:DWZ327716 DND327687:DND327716 DDH327687:DDH327716 CTL327687:CTL327716 CJP327687:CJP327716 BZT327687:BZT327716 BPX327687:BPX327716 BGB327687:BGB327716 AWF327687:AWF327716 AMJ327687:AMJ327716 ACN327687:ACN327716 SR327687:SR327716 IV327687:IV327716 C327687:C327716 WVH262151:WVH262180 WLL262151:WLL262180 WBP262151:WBP262180 VRT262151:VRT262180 VHX262151:VHX262180 UYB262151:UYB262180 UOF262151:UOF262180 UEJ262151:UEJ262180 TUN262151:TUN262180 TKR262151:TKR262180 TAV262151:TAV262180 SQZ262151:SQZ262180 SHD262151:SHD262180 RXH262151:RXH262180 RNL262151:RNL262180 RDP262151:RDP262180 QTT262151:QTT262180 QJX262151:QJX262180 QAB262151:QAB262180 PQF262151:PQF262180 PGJ262151:PGJ262180 OWN262151:OWN262180 OMR262151:OMR262180 OCV262151:OCV262180 NSZ262151:NSZ262180 NJD262151:NJD262180 MZH262151:MZH262180 MPL262151:MPL262180 MFP262151:MFP262180 LVT262151:LVT262180 LLX262151:LLX262180 LCB262151:LCB262180 KSF262151:KSF262180 KIJ262151:KIJ262180 JYN262151:JYN262180 JOR262151:JOR262180 JEV262151:JEV262180 IUZ262151:IUZ262180 ILD262151:ILD262180 IBH262151:IBH262180 HRL262151:HRL262180 HHP262151:HHP262180 GXT262151:GXT262180 GNX262151:GNX262180 GEB262151:GEB262180 FUF262151:FUF262180 FKJ262151:FKJ262180 FAN262151:FAN262180 EQR262151:EQR262180 EGV262151:EGV262180 DWZ262151:DWZ262180 DND262151:DND262180 DDH262151:DDH262180 CTL262151:CTL262180 CJP262151:CJP262180 BZT262151:BZT262180 BPX262151:BPX262180 BGB262151:BGB262180 AWF262151:AWF262180 AMJ262151:AMJ262180 ACN262151:ACN262180 SR262151:SR262180 IV262151:IV262180 C262151:C262180 WVH196615:WVH196644 WLL196615:WLL196644 WBP196615:WBP196644 VRT196615:VRT196644 VHX196615:VHX196644 UYB196615:UYB196644 UOF196615:UOF196644 UEJ196615:UEJ196644 TUN196615:TUN196644 TKR196615:TKR196644 TAV196615:TAV196644 SQZ196615:SQZ196644 SHD196615:SHD196644 RXH196615:RXH196644 RNL196615:RNL196644 RDP196615:RDP196644 QTT196615:QTT196644 QJX196615:QJX196644 QAB196615:QAB196644 PQF196615:PQF196644 PGJ196615:PGJ196644 OWN196615:OWN196644 OMR196615:OMR196644 OCV196615:OCV196644 NSZ196615:NSZ196644 NJD196615:NJD196644 MZH196615:MZH196644 MPL196615:MPL196644 MFP196615:MFP196644 LVT196615:LVT196644 LLX196615:LLX196644 LCB196615:LCB196644 KSF196615:KSF196644 KIJ196615:KIJ196644 JYN196615:JYN196644 JOR196615:JOR196644 JEV196615:JEV196644 IUZ196615:IUZ196644 ILD196615:ILD196644 IBH196615:IBH196644 HRL196615:HRL196644 HHP196615:HHP196644 GXT196615:GXT196644 GNX196615:GNX196644 GEB196615:GEB196644 FUF196615:FUF196644 FKJ196615:FKJ196644 FAN196615:FAN196644 EQR196615:EQR196644 EGV196615:EGV196644 DWZ196615:DWZ196644 DND196615:DND196644 DDH196615:DDH196644 CTL196615:CTL196644 CJP196615:CJP196644 BZT196615:BZT196644 BPX196615:BPX196644 BGB196615:BGB196644 AWF196615:AWF196644 AMJ196615:AMJ196644 ACN196615:ACN196644 SR196615:SR196644 IV196615:IV196644 C196615:C196644 WVH131079:WVH131108 WLL131079:WLL131108 WBP131079:WBP131108 VRT131079:VRT131108 VHX131079:VHX131108 UYB131079:UYB131108 UOF131079:UOF131108 UEJ131079:UEJ131108 TUN131079:TUN131108 TKR131079:TKR131108 TAV131079:TAV131108 SQZ131079:SQZ131108 SHD131079:SHD131108 RXH131079:RXH131108 RNL131079:RNL131108 RDP131079:RDP131108 QTT131079:QTT131108 QJX131079:QJX131108 QAB131079:QAB131108 PQF131079:PQF131108 PGJ131079:PGJ131108 OWN131079:OWN131108 OMR131079:OMR131108 OCV131079:OCV131108 NSZ131079:NSZ131108 NJD131079:NJD131108 MZH131079:MZH131108 MPL131079:MPL131108 MFP131079:MFP131108 LVT131079:LVT131108 LLX131079:LLX131108 LCB131079:LCB131108 KSF131079:KSF131108 KIJ131079:KIJ131108 JYN131079:JYN131108 JOR131079:JOR131108 JEV131079:JEV131108 IUZ131079:IUZ131108 ILD131079:ILD131108 IBH131079:IBH131108 HRL131079:HRL131108 HHP131079:HHP131108 GXT131079:GXT131108 GNX131079:GNX131108 GEB131079:GEB131108 FUF131079:FUF131108 FKJ131079:FKJ131108 FAN131079:FAN131108 EQR131079:EQR131108 EGV131079:EGV131108 DWZ131079:DWZ131108 DND131079:DND131108 DDH131079:DDH131108 CTL131079:CTL131108 CJP131079:CJP131108 BZT131079:BZT131108 BPX131079:BPX131108 BGB131079:BGB131108 AWF131079:AWF131108 AMJ131079:AMJ131108 ACN131079:ACN131108 SR131079:SR131108 IV131079:IV131108 C131079:C131108 WVH65543:WVH65572 WLL65543:WLL65572 WBP65543:WBP65572 VRT65543:VRT65572 VHX65543:VHX65572 UYB65543:UYB65572 UOF65543:UOF65572 UEJ65543:UEJ65572 TUN65543:TUN65572 TKR65543:TKR65572 TAV65543:TAV65572 SQZ65543:SQZ65572 SHD65543:SHD65572 RXH65543:RXH65572 RNL65543:RNL65572 RDP65543:RDP65572 QTT65543:QTT65572 QJX65543:QJX65572 QAB65543:QAB65572 PQF65543:PQF65572 PGJ65543:PGJ65572 OWN65543:OWN65572 OMR65543:OMR65572 OCV65543:OCV65572 NSZ65543:NSZ65572 NJD65543:NJD65572 MZH65543:MZH65572 MPL65543:MPL65572 MFP65543:MFP65572 LVT65543:LVT65572 LLX65543:LLX65572 LCB65543:LCB65572 KSF65543:KSF65572 KIJ65543:KIJ65572 JYN65543:JYN65572 JOR65543:JOR65572 JEV65543:JEV65572 IUZ65543:IUZ65572 ILD65543:ILD65572 IBH65543:IBH65572 HRL65543:HRL65572 HHP65543:HHP65572 GXT65543:GXT65572 GNX65543:GNX65572 GEB65543:GEB65572 FUF65543:FUF65572 FKJ65543:FKJ65572 FAN65543:FAN65572 EQR65543:EQR65572 EGV65543:EGV65572 DWZ65543:DWZ65572 DND65543:DND65572 DDH65543:DDH65572 CTL65543:CTL65572 CJP65543:CJP65572 BZT65543:BZT65572 BPX65543:BPX65572 BGB65543:BGB65572 AWF65543:AWF65572 AMJ65543:AMJ65572 ACN65543:ACN65572 SR65543:SR65572 IV65543:IV65572 IV7:IV38 SR7:SR38 ACN7:ACN38 AMJ7:AMJ38 AWF7:AWF38 BGB7:BGB38 BPX7:BPX38 BZT7:BZT38 CJP7:CJP38 CTL7:CTL38 DDH7:DDH38 DND7:DND38 DWZ7:DWZ38 EGV7:EGV38 EQR7:EQR38 FAN7:FAN38 FKJ7:FKJ38 FUF7:FUF38 GEB7:GEB38 GNX7:GNX38 GXT7:GXT38 HHP7:HHP38 HRL7:HRL38 IBH7:IBH38 ILD7:ILD38 IUZ7:IUZ38 JEV7:JEV38 JOR7:JOR38 JYN7:JYN38 KIJ7:KIJ38 KSF7:KSF38 LCB7:LCB38 LLX7:LLX38 LVT7:LVT38 MFP7:MFP38 MPL7:MPL38 MZH7:MZH38 NJD7:NJD38 NSZ7:NSZ38 OCV7:OCV38 OMR7:OMR38 OWN7:OWN38 PGJ7:PGJ38 PQF7:PQF38 QAB7:QAB38 QJX7:QJX38 QTT7:QTT38 RDP7:RDP38 RNL7:RNL38 RXH7:RXH38 SHD7:SHD38 SQZ7:SQZ38 TAV7:TAV38 TKR7:TKR38 TUN7:TUN38 UEJ7:UEJ38 UOF7:UOF38 UYB7:UYB38 VHX7:VHX38 VRT7:VRT38 WBP7:WBP38 WLL7:WLL38 WVH7:WVH38 C7:C39" xr:uid="{00000000-0002-0000-1000-000000000000}">
      <formula1>$P$6:$P$11</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M15"/>
  <sheetViews>
    <sheetView showGridLines="0" workbookViewId="0">
      <selection activeCell="K22" sqref="K22"/>
    </sheetView>
  </sheetViews>
  <sheetFormatPr defaultColWidth="9.140625" defaultRowHeight="11.25" x14ac:dyDescent="0.2"/>
  <cols>
    <col min="1" max="1" width="3.42578125" style="52" customWidth="1"/>
    <col min="2" max="2" width="22.28515625" style="3" customWidth="1"/>
    <col min="3" max="3" width="17.140625" style="3" customWidth="1"/>
    <col min="4" max="4" width="12.5703125" style="3" customWidth="1"/>
    <col min="5" max="5" width="13.85546875" style="3" customWidth="1"/>
    <col min="6" max="6" width="21.28515625" style="3" customWidth="1"/>
    <col min="7" max="7" width="0.85546875" style="3" customWidth="1"/>
    <col min="8" max="16384" width="9.140625" style="3"/>
  </cols>
  <sheetData>
    <row r="1" spans="1:13" x14ac:dyDescent="0.2">
      <c r="A1" s="323" t="s">
        <v>357</v>
      </c>
    </row>
    <row r="2" spans="1:13" x14ac:dyDescent="0.2">
      <c r="A2" s="472" t="s">
        <v>344</v>
      </c>
      <c r="B2" s="472"/>
      <c r="C2" s="472"/>
      <c r="D2" s="472"/>
      <c r="E2" s="472"/>
      <c r="F2" s="472"/>
    </row>
    <row r="3" spans="1:13" ht="21.75" customHeight="1" x14ac:dyDescent="0.2">
      <c r="A3" s="558" t="s">
        <v>159</v>
      </c>
      <c r="B3" s="552" t="s">
        <v>226</v>
      </c>
      <c r="C3" s="554" t="s">
        <v>227</v>
      </c>
      <c r="D3" s="550" t="s">
        <v>231</v>
      </c>
      <c r="E3" s="551"/>
      <c r="F3" s="556" t="s">
        <v>230</v>
      </c>
    </row>
    <row r="4" spans="1:13" x14ac:dyDescent="0.2">
      <c r="A4" s="559"/>
      <c r="B4" s="553"/>
      <c r="C4" s="555"/>
      <c r="D4" s="257" t="s">
        <v>229</v>
      </c>
      <c r="E4" s="257" t="s">
        <v>228</v>
      </c>
      <c r="F4" s="557"/>
      <c r="H4" s="321" t="s">
        <v>376</v>
      </c>
    </row>
    <row r="5" spans="1:13" ht="14.25" customHeight="1" x14ac:dyDescent="0.2">
      <c r="A5" s="52">
        <v>1</v>
      </c>
      <c r="B5" s="294" t="s">
        <v>362</v>
      </c>
      <c r="C5" s="297">
        <v>9701150497083</v>
      </c>
      <c r="D5" s="210" t="s">
        <v>372</v>
      </c>
      <c r="E5" s="210" t="s">
        <v>374</v>
      </c>
      <c r="F5" s="60" t="s">
        <v>364</v>
      </c>
      <c r="H5" s="549" t="s">
        <v>381</v>
      </c>
      <c r="I5" s="549"/>
      <c r="J5" s="549"/>
      <c r="K5" s="549"/>
      <c r="L5" s="549"/>
      <c r="M5" s="549"/>
    </row>
    <row r="6" spans="1:13" x14ac:dyDescent="0.2">
      <c r="A6" s="52">
        <v>2</v>
      </c>
      <c r="B6" s="294" t="s">
        <v>363</v>
      </c>
      <c r="C6" s="297">
        <v>9406215980087</v>
      </c>
      <c r="D6" s="210" t="s">
        <v>373</v>
      </c>
      <c r="E6" s="210" t="s">
        <v>375</v>
      </c>
      <c r="F6" s="60" t="s">
        <v>364</v>
      </c>
      <c r="H6" s="549"/>
      <c r="I6" s="549"/>
      <c r="J6" s="549"/>
      <c r="K6" s="549"/>
      <c r="L6" s="549"/>
      <c r="M6" s="549"/>
    </row>
    <row r="7" spans="1:13" x14ac:dyDescent="0.2">
      <c r="A7" s="52">
        <v>3</v>
      </c>
      <c r="B7" s="294" t="s">
        <v>365</v>
      </c>
      <c r="C7" s="297">
        <v>9509215269086</v>
      </c>
      <c r="D7" s="210" t="s">
        <v>372</v>
      </c>
      <c r="E7" s="210" t="s">
        <v>374</v>
      </c>
      <c r="F7" s="60" t="s">
        <v>366</v>
      </c>
      <c r="H7" s="549"/>
      <c r="I7" s="549"/>
      <c r="J7" s="549"/>
      <c r="K7" s="549"/>
      <c r="L7" s="549"/>
      <c r="M7" s="549"/>
    </row>
    <row r="8" spans="1:13" x14ac:dyDescent="0.2">
      <c r="A8" s="52">
        <v>4</v>
      </c>
      <c r="B8" s="294" t="s">
        <v>367</v>
      </c>
      <c r="C8" s="297">
        <v>9105305710087</v>
      </c>
      <c r="D8" s="210" t="s">
        <v>373</v>
      </c>
      <c r="E8" s="210" t="s">
        <v>375</v>
      </c>
      <c r="F8" s="60" t="str">
        <f>F7</f>
        <v>Intern - Projects-OPS</v>
      </c>
      <c r="H8" s="549"/>
      <c r="I8" s="549"/>
      <c r="J8" s="549"/>
      <c r="K8" s="549"/>
      <c r="L8" s="549"/>
      <c r="M8" s="549"/>
    </row>
    <row r="9" spans="1:13" x14ac:dyDescent="0.2">
      <c r="A9" s="52">
        <v>5</v>
      </c>
      <c r="B9" s="294" t="s">
        <v>368</v>
      </c>
      <c r="C9" s="297">
        <v>9008265617088</v>
      </c>
      <c r="D9" s="210" t="str">
        <f t="shared" ref="D9:E12" si="0">D8</f>
        <v>01/08/2020</v>
      </c>
      <c r="E9" s="210" t="str">
        <f t="shared" si="0"/>
        <v>31/07/2022</v>
      </c>
      <c r="F9" s="60" t="str">
        <f>F8</f>
        <v>Intern - Projects-OPS</v>
      </c>
      <c r="H9" s="549"/>
      <c r="I9" s="549"/>
      <c r="J9" s="549"/>
      <c r="K9" s="549"/>
      <c r="L9" s="549"/>
      <c r="M9" s="549"/>
    </row>
    <row r="10" spans="1:13" x14ac:dyDescent="0.2">
      <c r="A10" s="52">
        <v>6</v>
      </c>
      <c r="B10" s="294" t="s">
        <v>369</v>
      </c>
      <c r="C10" s="297">
        <v>8911120387089</v>
      </c>
      <c r="D10" s="210" t="str">
        <f t="shared" si="0"/>
        <v>01/08/2020</v>
      </c>
      <c r="E10" s="210" t="str">
        <f t="shared" si="0"/>
        <v>31/07/2022</v>
      </c>
      <c r="F10" s="60" t="str">
        <f>F9</f>
        <v>Intern - Projects-OPS</v>
      </c>
      <c r="H10" s="549"/>
      <c r="I10" s="549"/>
      <c r="J10" s="549"/>
      <c r="K10" s="549"/>
      <c r="L10" s="549"/>
      <c r="M10" s="549"/>
    </row>
    <row r="11" spans="1:13" x14ac:dyDescent="0.2">
      <c r="A11" s="52">
        <v>7</v>
      </c>
      <c r="B11" s="294" t="s">
        <v>370</v>
      </c>
      <c r="C11" s="297">
        <v>9011135889085</v>
      </c>
      <c r="D11" s="210" t="str">
        <f t="shared" si="0"/>
        <v>01/08/2020</v>
      </c>
      <c r="E11" s="210" t="str">
        <f t="shared" si="0"/>
        <v>31/07/2022</v>
      </c>
      <c r="F11" s="60" t="str">
        <f>F10</f>
        <v>Intern - Projects-OPS</v>
      </c>
      <c r="H11" s="549"/>
      <c r="I11" s="549"/>
      <c r="J11" s="549"/>
      <c r="K11" s="549"/>
      <c r="L11" s="549"/>
      <c r="M11" s="549"/>
    </row>
    <row r="12" spans="1:13" x14ac:dyDescent="0.2">
      <c r="A12" s="52">
        <v>8</v>
      </c>
      <c r="B12" s="294" t="s">
        <v>371</v>
      </c>
      <c r="C12" s="297">
        <v>9405315780082</v>
      </c>
      <c r="D12" s="210" t="str">
        <f t="shared" si="0"/>
        <v>01/08/2020</v>
      </c>
      <c r="E12" s="210" t="str">
        <f t="shared" si="0"/>
        <v>31/07/2022</v>
      </c>
      <c r="F12" s="60" t="str">
        <f>F11</f>
        <v>Intern - Projects-OPS</v>
      </c>
      <c r="H12" s="549"/>
      <c r="I12" s="549"/>
      <c r="J12" s="549"/>
      <c r="K12" s="549"/>
      <c r="L12" s="549"/>
      <c r="M12" s="549"/>
    </row>
    <row r="13" spans="1:13" x14ac:dyDescent="0.2">
      <c r="A13" s="52">
        <v>9</v>
      </c>
      <c r="B13" s="294"/>
      <c r="C13" s="210"/>
      <c r="D13" s="210"/>
      <c r="E13" s="210"/>
      <c r="F13" s="60"/>
      <c r="H13" s="549"/>
      <c r="I13" s="549"/>
      <c r="J13" s="549"/>
      <c r="K13" s="549"/>
      <c r="L13" s="549"/>
      <c r="M13" s="549"/>
    </row>
    <row r="14" spans="1:13" x14ac:dyDescent="0.2">
      <c r="A14" s="52">
        <v>10</v>
      </c>
      <c r="B14" s="294"/>
      <c r="C14" s="210"/>
      <c r="D14" s="210"/>
      <c r="E14" s="210"/>
      <c r="F14" s="60"/>
      <c r="H14" s="549"/>
      <c r="I14" s="549"/>
      <c r="J14" s="549"/>
      <c r="K14" s="549"/>
      <c r="L14" s="549"/>
      <c r="M14" s="549"/>
    </row>
    <row r="15" spans="1:13" x14ac:dyDescent="0.2">
      <c r="A15" s="295">
        <v>11</v>
      </c>
      <c r="B15" s="296"/>
      <c r="C15" s="257"/>
      <c r="D15" s="257"/>
      <c r="E15" s="257"/>
      <c r="F15" s="298"/>
      <c r="H15" s="549"/>
      <c r="I15" s="549"/>
      <c r="J15" s="549"/>
      <c r="K15" s="549"/>
      <c r="L15" s="549"/>
      <c r="M15" s="549"/>
    </row>
  </sheetData>
  <mergeCells count="7">
    <mergeCell ref="H5:M15"/>
    <mergeCell ref="A2:F2"/>
    <mergeCell ref="D3:E3"/>
    <mergeCell ref="B3:B4"/>
    <mergeCell ref="C3:C4"/>
    <mergeCell ref="F3:F4"/>
    <mergeCell ref="A3:A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M16"/>
  <sheetViews>
    <sheetView showGridLines="0" workbookViewId="0">
      <selection activeCell="G3" sqref="G3"/>
    </sheetView>
  </sheetViews>
  <sheetFormatPr defaultRowHeight="11.25" x14ac:dyDescent="0.2"/>
  <cols>
    <col min="1" max="1" width="27.7109375" style="3" customWidth="1"/>
    <col min="2" max="2" width="9.85546875" style="3" customWidth="1"/>
    <col min="3" max="3" width="36.5703125" style="3" customWidth="1"/>
    <col min="4" max="4" width="12.5703125" style="327" customWidth="1"/>
    <col min="5" max="5" width="42.42578125" style="3" customWidth="1"/>
    <col min="6" max="6" width="0.7109375" style="3" customWidth="1"/>
    <col min="7" max="13" width="9.140625" style="321"/>
    <col min="14" max="16384" width="9.140625" style="3"/>
  </cols>
  <sheetData>
    <row r="1" spans="1:13" s="324" customFormat="1" x14ac:dyDescent="0.2">
      <c r="A1" s="323" t="s">
        <v>357</v>
      </c>
      <c r="D1" s="325"/>
      <c r="G1" s="320"/>
      <c r="H1" s="320"/>
      <c r="I1" s="320"/>
      <c r="J1" s="320"/>
      <c r="K1" s="320"/>
      <c r="L1" s="320"/>
      <c r="M1" s="320"/>
    </row>
    <row r="2" spans="1:13" x14ac:dyDescent="0.2">
      <c r="A2" s="560" t="s">
        <v>343</v>
      </c>
      <c r="B2" s="560"/>
      <c r="C2" s="560"/>
      <c r="D2" s="326"/>
      <c r="E2" s="326"/>
    </row>
    <row r="3" spans="1:13" ht="56.25" x14ac:dyDescent="0.2">
      <c r="A3" s="254" t="s">
        <v>11</v>
      </c>
      <c r="B3" s="256" t="s">
        <v>223</v>
      </c>
      <c r="C3" s="255" t="s">
        <v>224</v>
      </c>
      <c r="D3" s="306" t="s">
        <v>238</v>
      </c>
      <c r="E3" s="299" t="s">
        <v>225</v>
      </c>
      <c r="F3" s="7"/>
      <c r="G3" s="321" t="s">
        <v>376</v>
      </c>
    </row>
    <row r="4" spans="1:13" ht="33" customHeight="1" x14ac:dyDescent="0.2">
      <c r="A4" s="300" t="s">
        <v>383</v>
      </c>
      <c r="B4" s="301" t="s">
        <v>168</v>
      </c>
      <c r="C4" s="302" t="s">
        <v>393</v>
      </c>
      <c r="D4" s="307">
        <v>45291</v>
      </c>
      <c r="E4" s="303" t="s">
        <v>399</v>
      </c>
      <c r="G4" s="549" t="s">
        <v>384</v>
      </c>
      <c r="H4" s="549"/>
      <c r="I4" s="549"/>
      <c r="J4" s="549"/>
      <c r="K4" s="549"/>
      <c r="L4" s="549"/>
      <c r="M4" s="322"/>
    </row>
    <row r="5" spans="1:13" ht="25.5" customHeight="1" x14ac:dyDescent="0.2">
      <c r="A5" s="300" t="s">
        <v>212</v>
      </c>
      <c r="B5" s="304" t="s">
        <v>168</v>
      </c>
      <c r="C5" s="302" t="s">
        <v>394</v>
      </c>
      <c r="D5" s="54" t="s">
        <v>379</v>
      </c>
      <c r="E5" s="305" t="s">
        <v>379</v>
      </c>
      <c r="G5" s="549" t="s">
        <v>385</v>
      </c>
      <c r="H5" s="549"/>
      <c r="I5" s="549"/>
      <c r="J5" s="549"/>
      <c r="K5" s="549"/>
      <c r="L5" s="549"/>
      <c r="M5" s="322"/>
    </row>
    <row r="6" spans="1:13" x14ac:dyDescent="0.2">
      <c r="A6" s="309" t="s">
        <v>213</v>
      </c>
      <c r="B6" s="310"/>
      <c r="C6" s="311"/>
      <c r="D6" s="312"/>
      <c r="E6" s="313"/>
      <c r="G6" s="322"/>
      <c r="H6" s="322"/>
      <c r="I6" s="322"/>
      <c r="J6" s="322"/>
      <c r="K6" s="322"/>
      <c r="L6" s="322"/>
      <c r="M6" s="322"/>
    </row>
    <row r="7" spans="1:13" ht="30.75" customHeight="1" x14ac:dyDescent="0.2">
      <c r="A7" s="300" t="s">
        <v>214</v>
      </c>
      <c r="B7" s="304" t="s">
        <v>379</v>
      </c>
      <c r="C7" s="300" t="s">
        <v>379</v>
      </c>
      <c r="D7" s="54" t="s">
        <v>379</v>
      </c>
      <c r="E7" s="305" t="s">
        <v>379</v>
      </c>
      <c r="F7" s="300"/>
      <c r="G7" s="549" t="s">
        <v>390</v>
      </c>
      <c r="H7" s="549"/>
      <c r="I7" s="549"/>
      <c r="J7" s="549"/>
      <c r="K7" s="549"/>
      <c r="L7" s="549"/>
      <c r="M7" s="322"/>
    </row>
    <row r="8" spans="1:13" ht="27.75" customHeight="1" x14ac:dyDescent="0.2">
      <c r="A8" s="300" t="s">
        <v>215</v>
      </c>
      <c r="B8" s="304" t="s">
        <v>379</v>
      </c>
      <c r="C8" s="300" t="s">
        <v>379</v>
      </c>
      <c r="D8" s="54" t="s">
        <v>379</v>
      </c>
      <c r="E8" s="305" t="s">
        <v>379</v>
      </c>
      <c r="F8" s="300"/>
      <c r="G8" s="549" t="s">
        <v>382</v>
      </c>
      <c r="H8" s="549"/>
      <c r="I8" s="549"/>
      <c r="J8" s="549"/>
      <c r="K8" s="549"/>
      <c r="L8" s="549"/>
      <c r="M8" s="322"/>
    </row>
    <row r="9" spans="1:13" ht="30" customHeight="1" x14ac:dyDescent="0.2">
      <c r="A9" s="300" t="s">
        <v>216</v>
      </c>
      <c r="B9" s="304" t="s">
        <v>379</v>
      </c>
      <c r="C9" s="300" t="s">
        <v>379</v>
      </c>
      <c r="D9" s="54" t="s">
        <v>379</v>
      </c>
      <c r="E9" s="305" t="s">
        <v>379</v>
      </c>
      <c r="F9" s="300"/>
      <c r="G9" s="549" t="s">
        <v>380</v>
      </c>
      <c r="H9" s="549"/>
      <c r="I9" s="549"/>
      <c r="J9" s="549"/>
      <c r="K9" s="549"/>
      <c r="L9" s="549"/>
      <c r="M9" s="322"/>
    </row>
    <row r="10" spans="1:13" ht="33" customHeight="1" x14ac:dyDescent="0.2">
      <c r="A10" s="300" t="s">
        <v>217</v>
      </c>
      <c r="B10" s="304" t="s">
        <v>168</v>
      </c>
      <c r="C10" s="302" t="s">
        <v>395</v>
      </c>
      <c r="D10" s="54" t="s">
        <v>379</v>
      </c>
      <c r="E10" s="305" t="s">
        <v>379</v>
      </c>
      <c r="F10" s="300"/>
      <c r="G10" s="322" t="s">
        <v>389</v>
      </c>
      <c r="H10" s="322"/>
      <c r="I10" s="322"/>
      <c r="J10" s="322"/>
      <c r="K10" s="322"/>
      <c r="L10" s="322"/>
      <c r="M10" s="322"/>
    </row>
    <row r="11" spans="1:13" ht="27" customHeight="1" x14ac:dyDescent="0.2">
      <c r="A11" s="300" t="s">
        <v>218</v>
      </c>
      <c r="B11" s="304" t="s">
        <v>379</v>
      </c>
      <c r="C11" s="300" t="s">
        <v>379</v>
      </c>
      <c r="D11" s="54" t="s">
        <v>379</v>
      </c>
      <c r="E11" s="305" t="s">
        <v>379</v>
      </c>
      <c r="F11" s="300"/>
      <c r="G11" s="322"/>
      <c r="H11" s="322"/>
      <c r="I11" s="322"/>
      <c r="J11" s="322"/>
      <c r="K11" s="322"/>
      <c r="L11" s="322"/>
      <c r="M11" s="322"/>
    </row>
    <row r="12" spans="1:13" x14ac:dyDescent="0.2">
      <c r="A12" s="309" t="s">
        <v>222</v>
      </c>
      <c r="B12" s="310"/>
      <c r="C12" s="311"/>
      <c r="D12" s="312"/>
      <c r="E12" s="313"/>
      <c r="G12" s="322"/>
      <c r="H12" s="322"/>
      <c r="I12" s="322"/>
      <c r="J12" s="322"/>
      <c r="K12" s="322"/>
      <c r="L12" s="322"/>
      <c r="M12" s="322"/>
    </row>
    <row r="13" spans="1:13" ht="30.75" customHeight="1" x14ac:dyDescent="0.2">
      <c r="A13" s="300" t="s">
        <v>387</v>
      </c>
      <c r="B13" s="304" t="s">
        <v>168</v>
      </c>
      <c r="C13" s="302" t="s">
        <v>394</v>
      </c>
      <c r="D13" s="54" t="s">
        <v>379</v>
      </c>
      <c r="E13" s="305" t="s">
        <v>379</v>
      </c>
      <c r="G13" s="322" t="s">
        <v>388</v>
      </c>
      <c r="H13" s="322"/>
      <c r="I13" s="322"/>
      <c r="J13" s="322"/>
      <c r="K13" s="322"/>
      <c r="L13" s="322"/>
      <c r="M13" s="322"/>
    </row>
    <row r="14" spans="1:13" ht="25.5" customHeight="1" x14ac:dyDescent="0.2">
      <c r="A14" s="300" t="s">
        <v>219</v>
      </c>
      <c r="B14" s="304" t="s">
        <v>168</v>
      </c>
      <c r="C14" s="302" t="s">
        <v>396</v>
      </c>
      <c r="D14" s="54" t="s">
        <v>379</v>
      </c>
      <c r="E14" s="305" t="s">
        <v>379</v>
      </c>
      <c r="G14" s="322" t="s">
        <v>391</v>
      </c>
      <c r="H14" s="322"/>
      <c r="I14" s="322"/>
      <c r="J14" s="322"/>
      <c r="K14" s="322"/>
      <c r="L14" s="322"/>
      <c r="M14" s="322"/>
    </row>
    <row r="15" spans="1:13" s="300" customFormat="1" ht="30.75" customHeight="1" x14ac:dyDescent="0.25">
      <c r="A15" s="300" t="s">
        <v>386</v>
      </c>
      <c r="B15" s="304" t="s">
        <v>168</v>
      </c>
      <c r="C15" s="302" t="s">
        <v>397</v>
      </c>
      <c r="D15" s="54" t="s">
        <v>379</v>
      </c>
      <c r="E15" s="305" t="s">
        <v>379</v>
      </c>
      <c r="G15" s="322" t="s">
        <v>391</v>
      </c>
      <c r="H15" s="322"/>
      <c r="I15" s="322"/>
      <c r="J15" s="322"/>
      <c r="K15" s="322"/>
      <c r="L15" s="322"/>
      <c r="M15" s="322"/>
    </row>
    <row r="16" spans="1:13" s="300" customFormat="1" ht="33" customHeight="1" x14ac:dyDescent="0.25">
      <c r="A16" s="314" t="s">
        <v>392</v>
      </c>
      <c r="B16" s="315" t="s">
        <v>168</v>
      </c>
      <c r="C16" s="316" t="s">
        <v>398</v>
      </c>
      <c r="D16" s="318">
        <v>45291</v>
      </c>
      <c r="E16" s="317" t="str">
        <f>E4</f>
        <v xml:space="preserve">Planned enrollment to do a course on municipal finance and SCM / CPMD to address internal issues on MFMA non-compliance </v>
      </c>
      <c r="G16" s="322" t="s">
        <v>391</v>
      </c>
      <c r="H16" s="322"/>
      <c r="I16" s="322"/>
      <c r="J16" s="322"/>
      <c r="K16" s="322"/>
      <c r="L16" s="322"/>
      <c r="M16" s="322"/>
    </row>
  </sheetData>
  <mergeCells count="6">
    <mergeCell ref="G7:L7"/>
    <mergeCell ref="G8:L8"/>
    <mergeCell ref="G9:L9"/>
    <mergeCell ref="A2:C2"/>
    <mergeCell ref="G4:L4"/>
    <mergeCell ref="G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19"/>
  <sheetViews>
    <sheetView showGridLines="0" workbookViewId="0">
      <selection activeCell="E21" sqref="E21"/>
    </sheetView>
  </sheetViews>
  <sheetFormatPr defaultRowHeight="15" x14ac:dyDescent="0.25"/>
  <cols>
    <col min="1" max="1" width="31.42578125" bestFit="1" customWidth="1"/>
    <col min="2" max="4" width="11.5703125" bestFit="1" customWidth="1"/>
    <col min="5" max="5" width="19" customWidth="1"/>
    <col min="7" max="7" width="14.140625" bestFit="1" customWidth="1"/>
  </cols>
  <sheetData>
    <row r="1" spans="1:9" x14ac:dyDescent="0.25">
      <c r="A1" s="283" t="s">
        <v>357</v>
      </c>
    </row>
    <row r="2" spans="1:9" x14ac:dyDescent="0.25">
      <c r="A2" s="469" t="s">
        <v>304</v>
      </c>
      <c r="B2" s="469"/>
      <c r="C2" s="469"/>
      <c r="D2" s="469"/>
      <c r="E2" s="469"/>
    </row>
    <row r="3" spans="1:9" ht="27.75" customHeight="1" x14ac:dyDescent="0.25">
      <c r="A3" s="144" t="s">
        <v>11</v>
      </c>
      <c r="B3" s="468" t="s">
        <v>242</v>
      </c>
      <c r="C3" s="468"/>
      <c r="D3" s="468"/>
      <c r="E3" s="468"/>
    </row>
    <row r="4" spans="1:9" ht="33.75" x14ac:dyDescent="0.25">
      <c r="A4" s="56" t="s">
        <v>99</v>
      </c>
      <c r="B4" s="284" t="s">
        <v>239</v>
      </c>
      <c r="C4" s="285" t="s">
        <v>305</v>
      </c>
      <c r="D4" s="286" t="s">
        <v>306</v>
      </c>
      <c r="E4" s="284" t="s">
        <v>153</v>
      </c>
    </row>
    <row r="5" spans="1:9" x14ac:dyDescent="0.25">
      <c r="A5" s="196" t="s">
        <v>129</v>
      </c>
      <c r="B5" s="57"/>
      <c r="C5" s="190"/>
      <c r="D5" s="57"/>
      <c r="E5" s="155">
        <f>D5-B5</f>
        <v>0</v>
      </c>
      <c r="G5" s="18"/>
    </row>
    <row r="6" spans="1:9" x14ac:dyDescent="0.25">
      <c r="A6" s="169" t="s">
        <v>130</v>
      </c>
      <c r="B6" s="58">
        <v>57977</v>
      </c>
      <c r="C6" s="191">
        <v>0</v>
      </c>
      <c r="D6" s="58">
        <v>2875</v>
      </c>
      <c r="E6" s="156">
        <f>D6-B6</f>
        <v>-55102</v>
      </c>
      <c r="G6" s="18"/>
    </row>
    <row r="7" spans="1:9" x14ac:dyDescent="0.25">
      <c r="A7" s="169" t="s">
        <v>154</v>
      </c>
      <c r="B7" s="58">
        <v>17121383</v>
      </c>
      <c r="C7" s="191">
        <v>0</v>
      </c>
      <c r="D7" s="58">
        <v>21798758</v>
      </c>
      <c r="E7" s="156">
        <f t="shared" ref="E7:E9" si="0">D7-B7</f>
        <v>4677375</v>
      </c>
      <c r="G7" s="18"/>
    </row>
    <row r="8" spans="1:9" x14ac:dyDescent="0.25">
      <c r="A8" s="169" t="s">
        <v>155</v>
      </c>
      <c r="B8" s="58">
        <v>447580</v>
      </c>
      <c r="C8" s="191">
        <v>0</v>
      </c>
      <c r="D8" s="58">
        <v>303679</v>
      </c>
      <c r="E8" s="156">
        <f t="shared" si="0"/>
        <v>-143901</v>
      </c>
      <c r="G8" s="18"/>
    </row>
    <row r="9" spans="1:9" x14ac:dyDescent="0.25">
      <c r="A9" s="169" t="s">
        <v>133</v>
      </c>
      <c r="B9" s="58">
        <v>2124551</v>
      </c>
      <c r="C9" s="191">
        <v>0</v>
      </c>
      <c r="D9" s="58">
        <v>0</v>
      </c>
      <c r="E9" s="156">
        <f t="shared" si="0"/>
        <v>-2124551</v>
      </c>
      <c r="G9" s="18"/>
    </row>
    <row r="10" spans="1:9" x14ac:dyDescent="0.25">
      <c r="A10" s="174" t="s">
        <v>134</v>
      </c>
      <c r="B10" s="172">
        <f t="shared" ref="B10" si="1">SUM(B5:B9)</f>
        <v>19751491</v>
      </c>
      <c r="C10" s="192">
        <f t="shared" ref="C10:D10" si="2">SUM(C5:C9)</f>
        <v>0</v>
      </c>
      <c r="D10" s="172">
        <f t="shared" si="2"/>
        <v>22105312</v>
      </c>
      <c r="E10" s="155">
        <f>D10-B10</f>
        <v>2353821</v>
      </c>
      <c r="G10" s="18"/>
    </row>
    <row r="11" spans="1:9" x14ac:dyDescent="0.25">
      <c r="A11" s="174" t="s">
        <v>220</v>
      </c>
      <c r="B11" s="58"/>
      <c r="C11" s="191"/>
      <c r="D11" s="191"/>
      <c r="G11" s="18"/>
    </row>
    <row r="12" spans="1:9" x14ac:dyDescent="0.25">
      <c r="A12" s="169" t="s">
        <v>221</v>
      </c>
      <c r="B12" s="58">
        <v>4677803</v>
      </c>
      <c r="C12" s="191">
        <v>0</v>
      </c>
      <c r="D12" s="58">
        <v>9530397</v>
      </c>
      <c r="E12" s="156">
        <f>D11-B11</f>
        <v>0</v>
      </c>
      <c r="G12" s="18"/>
    </row>
    <row r="13" spans="1:9" x14ac:dyDescent="0.25">
      <c r="A13" s="169" t="s">
        <v>503</v>
      </c>
      <c r="B13" s="58">
        <v>0</v>
      </c>
      <c r="C13" s="191">
        <v>0</v>
      </c>
      <c r="D13" s="58">
        <v>448</v>
      </c>
      <c r="E13" s="156">
        <f t="shared" ref="E13:E16" si="3">D12-B12</f>
        <v>4852594</v>
      </c>
      <c r="G13" s="18"/>
    </row>
    <row r="14" spans="1:9" x14ac:dyDescent="0.25">
      <c r="A14" s="169" t="s">
        <v>138</v>
      </c>
      <c r="B14" s="58">
        <v>5899991</v>
      </c>
      <c r="C14" s="191">
        <v>0</v>
      </c>
      <c r="D14" s="58">
        <v>3852382</v>
      </c>
      <c r="E14" s="156">
        <f t="shared" si="3"/>
        <v>448</v>
      </c>
      <c r="G14" s="18"/>
    </row>
    <row r="15" spans="1:9" x14ac:dyDescent="0.25">
      <c r="A15" s="169" t="s">
        <v>156</v>
      </c>
      <c r="B15" s="58">
        <v>0</v>
      </c>
      <c r="C15" s="191">
        <v>0</v>
      </c>
      <c r="D15" s="58">
        <f>'S1A - Major Creditors'!D5</f>
        <v>1007153</v>
      </c>
      <c r="E15" s="156">
        <f t="shared" si="3"/>
        <v>-2047609</v>
      </c>
      <c r="G15" s="18"/>
      <c r="I15" s="40"/>
    </row>
    <row r="16" spans="1:9" x14ac:dyDescent="0.25">
      <c r="A16" s="169" t="s">
        <v>140</v>
      </c>
      <c r="B16" s="58">
        <v>0</v>
      </c>
      <c r="C16" s="191">
        <v>0</v>
      </c>
      <c r="D16" s="58">
        <v>0</v>
      </c>
      <c r="E16" s="156">
        <f t="shared" si="3"/>
        <v>1007153</v>
      </c>
      <c r="G16" s="18"/>
    </row>
    <row r="17" spans="1:7" ht="15.75" thickBot="1" x14ac:dyDescent="0.3">
      <c r="A17" s="174" t="s">
        <v>141</v>
      </c>
      <c r="B17" s="172">
        <f>SUM(B12:B16)</f>
        <v>10577794</v>
      </c>
      <c r="C17" s="192">
        <f>SUM(C12:C16)</f>
        <v>0</v>
      </c>
      <c r="D17" s="172">
        <f>SUM(D12:D16)</f>
        <v>14390380</v>
      </c>
      <c r="E17" s="171">
        <f>SUM(B17:B17)</f>
        <v>10577794</v>
      </c>
      <c r="G17" s="19"/>
    </row>
    <row r="18" spans="1:7" ht="15.75" thickTop="1" x14ac:dyDescent="0.25">
      <c r="A18" s="169"/>
      <c r="B18" s="173"/>
      <c r="C18" s="193"/>
      <c r="D18" s="173"/>
      <c r="E18" s="173"/>
    </row>
    <row r="19" spans="1:7" x14ac:dyDescent="0.25">
      <c r="A19" s="265" t="s">
        <v>143</v>
      </c>
      <c r="B19" s="266">
        <f>B10-B17</f>
        <v>9173697</v>
      </c>
      <c r="C19" s="267">
        <f>C10-C17</f>
        <v>0</v>
      </c>
      <c r="D19" s="266">
        <f>D10-D17</f>
        <v>7714932</v>
      </c>
      <c r="E19" s="266">
        <f>E10-E17</f>
        <v>-8223973</v>
      </c>
    </row>
  </sheetData>
  <mergeCells count="2">
    <mergeCell ref="B3:E3"/>
    <mergeCell ref="A2:E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N1048573"/>
  <sheetViews>
    <sheetView showGridLines="0" topLeftCell="A10" workbookViewId="0">
      <selection activeCell="D28" sqref="D28"/>
    </sheetView>
  </sheetViews>
  <sheetFormatPr defaultRowHeight="15" x14ac:dyDescent="0.25"/>
  <cols>
    <col min="2" max="2" width="19.140625" customWidth="1"/>
    <col min="3" max="3" width="11.5703125" customWidth="1"/>
    <col min="4" max="4" width="12.85546875" customWidth="1"/>
    <col min="5" max="5" width="16" customWidth="1"/>
    <col min="6" max="6" width="14" customWidth="1"/>
    <col min="7" max="7" width="15.85546875" customWidth="1"/>
    <col min="8" max="8" width="11.140625" customWidth="1"/>
    <col min="9" max="9" width="0.7109375" customWidth="1"/>
    <col min="10" max="11" width="7.140625" style="1" customWidth="1"/>
    <col min="12" max="14" width="9.140625" style="1"/>
  </cols>
  <sheetData>
    <row r="1" spans="1:10" x14ac:dyDescent="0.25">
      <c r="A1" s="283" t="s">
        <v>357</v>
      </c>
    </row>
    <row r="2" spans="1:10" x14ac:dyDescent="0.25">
      <c r="B2" s="561" t="s">
        <v>345</v>
      </c>
      <c r="C2" s="561"/>
      <c r="D2" s="561"/>
      <c r="E2" s="561"/>
      <c r="F2" s="561"/>
      <c r="G2" s="561"/>
      <c r="H2" s="1"/>
    </row>
    <row r="3" spans="1:10" ht="33.75" x14ac:dyDescent="0.25">
      <c r="B3" s="132" t="s">
        <v>38</v>
      </c>
      <c r="C3" s="132" t="s">
        <v>190</v>
      </c>
      <c r="D3" s="132" t="s">
        <v>189</v>
      </c>
      <c r="E3" s="132" t="s">
        <v>188</v>
      </c>
      <c r="F3" s="132" t="s">
        <v>186</v>
      </c>
      <c r="G3" s="132" t="s">
        <v>187</v>
      </c>
      <c r="H3" s="132" t="s">
        <v>39</v>
      </c>
      <c r="J3" s="588" t="s">
        <v>522</v>
      </c>
    </row>
    <row r="4" spans="1:10" ht="28.5" customHeight="1" x14ac:dyDescent="0.25">
      <c r="B4" s="586"/>
      <c r="C4" s="589" t="s">
        <v>517</v>
      </c>
      <c r="D4" s="589" t="s">
        <v>518</v>
      </c>
      <c r="E4" s="589" t="s">
        <v>519</v>
      </c>
      <c r="F4" s="589" t="s">
        <v>520</v>
      </c>
      <c r="G4" s="589" t="s">
        <v>379</v>
      </c>
      <c r="H4" s="589"/>
      <c r="J4" s="588" t="s">
        <v>521</v>
      </c>
    </row>
    <row r="5" spans="1:10" x14ac:dyDescent="0.25">
      <c r="B5" s="68" t="s">
        <v>72</v>
      </c>
      <c r="C5" s="63"/>
      <c r="D5" s="63"/>
      <c r="E5" s="62"/>
      <c r="F5" s="62"/>
      <c r="G5" s="62"/>
      <c r="H5" s="63"/>
    </row>
    <row r="6" spans="1:10" x14ac:dyDescent="0.25">
      <c r="B6" s="3" t="s">
        <v>40</v>
      </c>
      <c r="C6" s="52">
        <v>16</v>
      </c>
      <c r="D6" s="52">
        <v>7</v>
      </c>
      <c r="E6" s="52">
        <f>'[13]2016-17_Analysis '!$D$9+'[13]2016-17_Analysis '!$D$11+'[13]2016-17_Analysis '!$D$15</f>
        <v>24</v>
      </c>
      <c r="F6" s="52">
        <v>0</v>
      </c>
      <c r="G6" s="52">
        <v>0</v>
      </c>
      <c r="H6" s="52">
        <f>SUM(C6:G6)</f>
        <v>47</v>
      </c>
    </row>
    <row r="7" spans="1:10" x14ac:dyDescent="0.25">
      <c r="B7" s="3" t="s">
        <v>42</v>
      </c>
      <c r="C7" s="52">
        <v>11</v>
      </c>
      <c r="D7" s="52">
        <v>4</v>
      </c>
      <c r="E7" s="52">
        <f>'[13]2016-17_Analysis '!$E$9+'[13]2016-17_Analysis '!$E$13+'[13]2016-17_Analysis '!$E$15</f>
        <v>14</v>
      </c>
      <c r="F7" s="52">
        <v>0</v>
      </c>
      <c r="G7" s="52">
        <v>0</v>
      </c>
      <c r="H7" s="52">
        <f>SUM(C7:G7)</f>
        <v>29</v>
      </c>
    </row>
    <row r="8" spans="1:10" x14ac:dyDescent="0.25">
      <c r="B8" s="64" t="s">
        <v>43</v>
      </c>
      <c r="C8" s="65">
        <f t="shared" ref="C8:E8" si="0">C7/C6</f>
        <v>0.6875</v>
      </c>
      <c r="D8" s="65">
        <f t="shared" si="0"/>
        <v>0.5714285714285714</v>
      </c>
      <c r="E8" s="65">
        <f t="shared" si="0"/>
        <v>0.58333333333333337</v>
      </c>
      <c r="F8" s="65">
        <v>0</v>
      </c>
      <c r="G8" s="65">
        <v>0</v>
      </c>
      <c r="H8" s="65">
        <f t="shared" ref="H8" si="1">H7/H6</f>
        <v>0.61702127659574468</v>
      </c>
    </row>
    <row r="9" spans="1:10" x14ac:dyDescent="0.25">
      <c r="B9" s="69" t="s">
        <v>172</v>
      </c>
      <c r="C9" s="67"/>
      <c r="D9" s="67"/>
      <c r="E9" s="66"/>
      <c r="F9" s="66"/>
      <c r="G9" s="66"/>
      <c r="H9" s="67"/>
    </row>
    <row r="10" spans="1:10" x14ac:dyDescent="0.25">
      <c r="B10" s="3" t="s">
        <v>40</v>
      </c>
      <c r="C10" s="52">
        <v>14</v>
      </c>
      <c r="D10" s="52">
        <v>3</v>
      </c>
      <c r="E10" s="52">
        <f>[12]Summary!$B$7+[12]Summary!$B$9+[12]Summary!$B$10</f>
        <v>24</v>
      </c>
      <c r="F10" s="52">
        <v>0</v>
      </c>
      <c r="G10" s="52">
        <v>0</v>
      </c>
      <c r="H10" s="52">
        <f>SUM(C10:G10)</f>
        <v>41</v>
      </c>
    </row>
    <row r="11" spans="1:10" x14ac:dyDescent="0.25">
      <c r="B11" s="3" t="s">
        <v>42</v>
      </c>
      <c r="C11" s="52">
        <v>13</v>
      </c>
      <c r="D11" s="52">
        <v>2</v>
      </c>
      <c r="E11" s="52">
        <f>[12]Summary!$C$7+[12]Summary!$C$9+[12]Summary!$C$10</f>
        <v>17</v>
      </c>
      <c r="F11" s="52">
        <v>0</v>
      </c>
      <c r="G11" s="52">
        <v>0</v>
      </c>
      <c r="H11" s="52">
        <f>SUM(C11:G11)</f>
        <v>32</v>
      </c>
    </row>
    <row r="12" spans="1:10" x14ac:dyDescent="0.25">
      <c r="B12" s="64" t="s">
        <v>43</v>
      </c>
      <c r="C12" s="65">
        <f t="shared" ref="C12:E12" si="2">C11/C10</f>
        <v>0.9285714285714286</v>
      </c>
      <c r="D12" s="65">
        <f t="shared" si="2"/>
        <v>0.66666666666666663</v>
      </c>
      <c r="E12" s="65">
        <f t="shared" si="2"/>
        <v>0.70833333333333337</v>
      </c>
      <c r="F12" s="65">
        <v>0</v>
      </c>
      <c r="G12" s="65">
        <v>0</v>
      </c>
      <c r="H12" s="65">
        <f t="shared" ref="H12" si="3">H11/H10</f>
        <v>0.78048780487804881</v>
      </c>
    </row>
    <row r="13" spans="1:10" x14ac:dyDescent="0.25">
      <c r="B13" s="69" t="s">
        <v>173</v>
      </c>
      <c r="C13" s="67"/>
      <c r="D13" s="67"/>
      <c r="E13" s="66"/>
      <c r="F13" s="66"/>
      <c r="G13" s="66"/>
      <c r="H13" s="67"/>
    </row>
    <row r="14" spans="1:10" x14ac:dyDescent="0.25">
      <c r="B14" s="3" t="s">
        <v>40</v>
      </c>
      <c r="C14" s="52">
        <f>[11]Summary!$B$6</f>
        <v>15</v>
      </c>
      <c r="D14" s="52">
        <f>[11]Summary!$B$8</f>
        <v>4</v>
      </c>
      <c r="E14" s="52">
        <f>[11]Summary!$B$7+[11]Summary!$B$9+[11]Summary!$B$10</f>
        <v>24</v>
      </c>
      <c r="F14" s="52">
        <v>0</v>
      </c>
      <c r="G14" s="52">
        <v>0</v>
      </c>
      <c r="H14" s="52">
        <f>SUM(C14:G14)</f>
        <v>43</v>
      </c>
    </row>
    <row r="15" spans="1:10" x14ac:dyDescent="0.25">
      <c r="B15" s="3" t="s">
        <v>42</v>
      </c>
      <c r="C15" s="52">
        <v>10</v>
      </c>
      <c r="D15" s="52">
        <v>1</v>
      </c>
      <c r="E15" s="52">
        <f>[11]Summary!$D$7+[11]Summary!$D$9+[11]Summary!$D$10</f>
        <v>19</v>
      </c>
      <c r="F15" s="52">
        <v>0</v>
      </c>
      <c r="G15" s="52">
        <v>0</v>
      </c>
      <c r="H15" s="52">
        <f>SUM(C15:G15)</f>
        <v>30</v>
      </c>
    </row>
    <row r="16" spans="1:10" x14ac:dyDescent="0.25">
      <c r="B16" s="64" t="s">
        <v>43</v>
      </c>
      <c r="C16" s="65">
        <f t="shared" ref="C16:E16" si="4">C15/C14</f>
        <v>0.66666666666666663</v>
      </c>
      <c r="D16" s="65">
        <f t="shared" si="4"/>
        <v>0.25</v>
      </c>
      <c r="E16" s="65">
        <f t="shared" si="4"/>
        <v>0.79166666666666663</v>
      </c>
      <c r="F16" s="65">
        <v>0</v>
      </c>
      <c r="G16" s="65">
        <v>0</v>
      </c>
      <c r="H16" s="65">
        <f t="shared" ref="H16" si="5">H15/H14</f>
        <v>0.69767441860465118</v>
      </c>
    </row>
    <row r="17" spans="2:13" x14ac:dyDescent="0.25">
      <c r="B17" s="69" t="s">
        <v>236</v>
      </c>
      <c r="C17" s="67"/>
      <c r="D17" s="67"/>
      <c r="E17" s="66"/>
      <c r="F17" s="66"/>
      <c r="G17" s="66"/>
      <c r="H17" s="67"/>
    </row>
    <row r="18" spans="2:13" x14ac:dyDescent="0.25">
      <c r="B18" s="3" t="s">
        <v>40</v>
      </c>
      <c r="C18" s="52">
        <f>'[10]Summary Annual Targets_2020'!$C$6</f>
        <v>20</v>
      </c>
      <c r="D18" s="52">
        <f>'[10]Summary Annual Targets_2020'!$C$8</f>
        <v>13</v>
      </c>
      <c r="E18" s="52">
        <f>'[10]Summary Annual Targets_2020'!$C$7+'[10]Summary Annual Targets_2020'!$C$9+'[10]Summary Annual Targets_2020'!$C$10</f>
        <v>40</v>
      </c>
      <c r="F18" s="52">
        <v>0</v>
      </c>
      <c r="G18" s="52">
        <v>0</v>
      </c>
      <c r="H18" s="52">
        <f>C18+D18+E18+F18+G18</f>
        <v>73</v>
      </c>
    </row>
    <row r="19" spans="2:13" x14ac:dyDescent="0.25">
      <c r="B19" s="3" t="s">
        <v>42</v>
      </c>
      <c r="C19" s="52">
        <v>13</v>
      </c>
      <c r="D19" s="52">
        <v>9</v>
      </c>
      <c r="E19" s="52">
        <f>'[10]Summary Annual Targets_2020'!$D$7+'[10]Summary Annual Targets_2020'!$D$9+'[10]Summary Annual Targets_2020'!$D$10</f>
        <v>30</v>
      </c>
      <c r="F19" s="52">
        <v>0</v>
      </c>
      <c r="G19" s="52">
        <v>0</v>
      </c>
      <c r="H19" s="52">
        <f>C19+D19+E19+F19+G19</f>
        <v>52</v>
      </c>
    </row>
    <row r="20" spans="2:13" x14ac:dyDescent="0.25">
      <c r="B20" s="64" t="s">
        <v>524</v>
      </c>
      <c r="C20" s="65">
        <f t="shared" ref="C20:E20" si="6">C19/C18</f>
        <v>0.65</v>
      </c>
      <c r="D20" s="65">
        <f t="shared" si="6"/>
        <v>0.69230769230769229</v>
      </c>
      <c r="E20" s="65">
        <f t="shared" si="6"/>
        <v>0.75</v>
      </c>
      <c r="F20" s="65">
        <v>0</v>
      </c>
      <c r="G20" s="65">
        <v>0</v>
      </c>
      <c r="H20" s="65">
        <f t="shared" ref="H20" si="7">H19/H18</f>
        <v>0.71232876712328763</v>
      </c>
    </row>
    <row r="21" spans="2:13" x14ac:dyDescent="0.25">
      <c r="B21" s="69" t="s">
        <v>237</v>
      </c>
      <c r="C21" s="67"/>
      <c r="D21" s="67"/>
      <c r="E21" s="66"/>
      <c r="F21" s="66"/>
      <c r="G21" s="66"/>
      <c r="H21" s="67"/>
      <c r="J21" s="587" t="s">
        <v>523</v>
      </c>
      <c r="K21" s="587"/>
      <c r="L21" s="587"/>
      <c r="M21" s="587"/>
    </row>
    <row r="22" spans="2:13" x14ac:dyDescent="0.25">
      <c r="B22" s="3" t="s">
        <v>40</v>
      </c>
      <c r="C22" s="52">
        <f>'[9]Summary_Annual2020-21'!$C$6</f>
        <v>5</v>
      </c>
      <c r="D22" s="52">
        <f>'[9]Summary_Annual2020-21'!$C$7</f>
        <v>3</v>
      </c>
      <c r="E22" s="52">
        <f>'[9]Summary_Annual2020-21'!$C$8</f>
        <v>24</v>
      </c>
      <c r="F22" s="52">
        <f>'[9]Summary_Annual2020-21'!$C$9</f>
        <v>1</v>
      </c>
      <c r="G22" s="52">
        <v>0</v>
      </c>
      <c r="H22" s="52">
        <f>C22+D22+E22+F22+G22</f>
        <v>33</v>
      </c>
      <c r="J22" s="587"/>
      <c r="K22" s="587"/>
      <c r="L22" s="587"/>
      <c r="M22" s="587"/>
    </row>
    <row r="23" spans="2:13" x14ac:dyDescent="0.25">
      <c r="B23" s="3" t="s">
        <v>42</v>
      </c>
      <c r="C23" s="52">
        <f>'[9]Summary_Annual2020-21'!$D$6</f>
        <v>1</v>
      </c>
      <c r="D23" s="52">
        <f>'[9]Summary_Annual2020-21'!$D$7</f>
        <v>1</v>
      </c>
      <c r="E23" s="52">
        <f>'[9]Summary_Annual2020-21'!$D$8</f>
        <v>11</v>
      </c>
      <c r="F23" s="52">
        <f>'[9]Summary_Annual2020-21'!$D$9</f>
        <v>1</v>
      </c>
      <c r="G23" s="52">
        <v>0</v>
      </c>
      <c r="H23" s="52">
        <f>C23+D23+E23+F23+G23</f>
        <v>14</v>
      </c>
      <c r="J23" s="587"/>
      <c r="K23" s="587"/>
      <c r="L23" s="587"/>
      <c r="M23" s="587"/>
    </row>
    <row r="24" spans="2:13" x14ac:dyDescent="0.25">
      <c r="B24" s="64" t="str">
        <f>B20</f>
        <v xml:space="preserve"> - % Target Achieved</v>
      </c>
      <c r="C24" s="65">
        <f t="shared" ref="C24:E24" si="8">C23/C22</f>
        <v>0.2</v>
      </c>
      <c r="D24" s="65">
        <f t="shared" si="8"/>
        <v>0.33333333333333331</v>
      </c>
      <c r="E24" s="65">
        <f t="shared" si="8"/>
        <v>0.45833333333333331</v>
      </c>
      <c r="F24" s="65">
        <f>F23/F22</f>
        <v>1</v>
      </c>
      <c r="G24" s="65">
        <v>0</v>
      </c>
      <c r="H24" s="65">
        <f>H23/H22</f>
        <v>0.42424242424242425</v>
      </c>
      <c r="J24" s="587"/>
      <c r="K24" s="587"/>
      <c r="L24" s="587"/>
      <c r="M24" s="587"/>
    </row>
    <row r="1048573" spans="2:2" x14ac:dyDescent="0.25">
      <c r="B1048573" t="s">
        <v>41</v>
      </c>
    </row>
  </sheetData>
  <mergeCells count="2">
    <mergeCell ref="B2:G2"/>
    <mergeCell ref="J21:M24"/>
  </mergeCells>
  <pageMargins left="0.7" right="0.7" top="0.75" bottom="0.75" header="0.3" footer="0.3"/>
  <ignoredErrors>
    <ignoredError sqref="F13:G13 F17:G17 F21:G21 F24 H13 H12 H17 H16 H21 H20"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S8"/>
  <sheetViews>
    <sheetView showGridLines="0" workbookViewId="0">
      <selection activeCell="J12" sqref="J12"/>
    </sheetView>
  </sheetViews>
  <sheetFormatPr defaultRowHeight="15" x14ac:dyDescent="0.25"/>
  <cols>
    <col min="1" max="1" width="5.42578125" customWidth="1"/>
    <col min="2" max="2" width="5.42578125" hidden="1" customWidth="1"/>
    <col min="3" max="3" width="17.85546875" customWidth="1"/>
    <col min="4" max="4" width="13.85546875" customWidth="1"/>
    <col min="5" max="5" width="11.5703125" customWidth="1"/>
    <col min="6" max="6" width="12.85546875" customWidth="1"/>
    <col min="7" max="7" width="13.85546875" customWidth="1"/>
    <col min="8" max="8" width="9.5703125" customWidth="1"/>
    <col min="9" max="9" width="9.140625" customWidth="1"/>
    <col min="10" max="10" width="10.42578125" customWidth="1"/>
    <col min="11" max="11" width="14.42578125" customWidth="1"/>
    <col min="12" max="12" width="9.42578125" customWidth="1"/>
    <col min="13" max="13" width="0.85546875" style="462" customWidth="1"/>
  </cols>
  <sheetData>
    <row r="1" spans="1:19" x14ac:dyDescent="0.25">
      <c r="A1" s="283" t="s">
        <v>357</v>
      </c>
    </row>
    <row r="2" spans="1:19" ht="10.5" customHeight="1" x14ac:dyDescent="0.25"/>
    <row r="3" spans="1:19" x14ac:dyDescent="0.25">
      <c r="C3" s="565" t="s">
        <v>186</v>
      </c>
      <c r="D3" s="565"/>
      <c r="E3" s="565"/>
      <c r="F3" s="565"/>
      <c r="G3" s="1"/>
      <c r="H3" s="1"/>
      <c r="I3" s="1"/>
      <c r="J3" s="1"/>
      <c r="K3" s="1"/>
      <c r="L3" s="1"/>
    </row>
    <row r="4" spans="1:19" x14ac:dyDescent="0.25">
      <c r="C4" s="565" t="s">
        <v>8</v>
      </c>
      <c r="D4" s="565"/>
      <c r="E4" s="2"/>
      <c r="F4" s="1"/>
      <c r="G4" s="1"/>
      <c r="H4" s="1"/>
      <c r="I4" s="1"/>
      <c r="J4" s="1"/>
      <c r="K4" s="1"/>
      <c r="L4" s="1"/>
    </row>
    <row r="5" spans="1:19" ht="5.25" customHeight="1" x14ac:dyDescent="0.25">
      <c r="C5" s="1"/>
      <c r="D5" s="1"/>
      <c r="E5" s="1"/>
      <c r="F5" s="1"/>
      <c r="G5" s="1"/>
      <c r="H5" s="1"/>
      <c r="I5" s="1"/>
      <c r="J5" s="1"/>
      <c r="K5" s="1"/>
      <c r="L5" s="1"/>
    </row>
    <row r="6" spans="1:19" ht="45" customHeight="1" x14ac:dyDescent="0.25">
      <c r="C6" s="566" t="s">
        <v>4</v>
      </c>
      <c r="D6" s="568" t="s">
        <v>5</v>
      </c>
      <c r="E6" s="568" t="s">
        <v>6</v>
      </c>
      <c r="F6" s="568" t="s">
        <v>44</v>
      </c>
      <c r="G6" s="564" t="s">
        <v>346</v>
      </c>
      <c r="H6" s="468"/>
      <c r="I6" s="471"/>
      <c r="J6" s="470" t="s">
        <v>347</v>
      </c>
      <c r="K6" s="468"/>
      <c r="L6" s="468"/>
    </row>
    <row r="7" spans="1:19" ht="32.25" customHeight="1" x14ac:dyDescent="0.25">
      <c r="C7" s="567"/>
      <c r="D7" s="569"/>
      <c r="E7" s="569"/>
      <c r="F7" s="569"/>
      <c r="G7" s="134" t="s">
        <v>191</v>
      </c>
      <c r="H7" s="134" t="s">
        <v>192</v>
      </c>
      <c r="I7" s="135" t="s">
        <v>193</v>
      </c>
      <c r="J7" s="133" t="s">
        <v>194</v>
      </c>
      <c r="K7" s="134" t="s">
        <v>195</v>
      </c>
      <c r="L7" s="203" t="s">
        <v>196</v>
      </c>
      <c r="N7" s="321" t="s">
        <v>376</v>
      </c>
    </row>
    <row r="8" spans="1:19" ht="54" customHeight="1" x14ac:dyDescent="0.25">
      <c r="C8" s="205" t="s">
        <v>7</v>
      </c>
      <c r="D8" s="206" t="s">
        <v>379</v>
      </c>
      <c r="E8" s="206" t="s">
        <v>379</v>
      </c>
      <c r="F8" s="206" t="s">
        <v>379</v>
      </c>
      <c r="G8" s="204" t="s">
        <v>379</v>
      </c>
      <c r="H8" s="204" t="s">
        <v>379</v>
      </c>
      <c r="I8" s="204" t="s">
        <v>379</v>
      </c>
      <c r="J8" s="204" t="s">
        <v>379</v>
      </c>
      <c r="K8" s="204"/>
      <c r="L8" s="204" t="s">
        <v>379</v>
      </c>
      <c r="M8" s="463"/>
      <c r="N8" s="562" t="s">
        <v>510</v>
      </c>
      <c r="O8" s="563"/>
      <c r="P8" s="563"/>
      <c r="Q8" s="563"/>
      <c r="R8" s="563"/>
      <c r="S8" s="563"/>
    </row>
  </sheetData>
  <mergeCells count="9">
    <mergeCell ref="N8:S8"/>
    <mergeCell ref="G6:I6"/>
    <mergeCell ref="J6:L6"/>
    <mergeCell ref="C3:F3"/>
    <mergeCell ref="C4:D4"/>
    <mergeCell ref="C6:C7"/>
    <mergeCell ref="D6:D7"/>
    <mergeCell ref="E6:E7"/>
    <mergeCell ref="F6:F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S7"/>
  <sheetViews>
    <sheetView showGridLines="0" workbookViewId="0">
      <selection activeCell="C7" sqref="C7:L7"/>
    </sheetView>
  </sheetViews>
  <sheetFormatPr defaultRowHeight="15" x14ac:dyDescent="0.25"/>
  <cols>
    <col min="1" max="1" width="5.42578125" customWidth="1"/>
    <col min="2" max="2" width="17.85546875" customWidth="1"/>
    <col min="3" max="3" width="13.85546875" customWidth="1"/>
    <col min="4" max="4" width="11.5703125" customWidth="1"/>
    <col min="5" max="5" width="12.85546875" customWidth="1"/>
    <col min="6" max="6" width="12.140625" customWidth="1"/>
    <col min="7" max="7" width="10.28515625" customWidth="1"/>
    <col min="8" max="8" width="10.42578125" customWidth="1"/>
    <col min="9" max="9" width="9.42578125" customWidth="1"/>
    <col min="10" max="10" width="0.85546875" customWidth="1"/>
    <col min="11" max="11" width="11.140625" customWidth="1"/>
    <col min="12" max="12" width="10.85546875" customWidth="1"/>
    <col min="13" max="13" width="0.85546875" customWidth="1"/>
  </cols>
  <sheetData>
    <row r="1" spans="1:19" x14ac:dyDescent="0.25">
      <c r="A1" s="283" t="s">
        <v>357</v>
      </c>
    </row>
    <row r="2" spans="1:19" ht="10.5" customHeight="1" x14ac:dyDescent="0.25"/>
    <row r="3" spans="1:19" ht="15" customHeight="1" x14ac:dyDescent="0.25">
      <c r="B3" s="565" t="s">
        <v>186</v>
      </c>
      <c r="C3" s="565"/>
      <c r="D3" s="565"/>
      <c r="E3" s="565"/>
      <c r="F3" s="1"/>
      <c r="G3" s="1"/>
      <c r="H3" s="1"/>
      <c r="I3" s="1"/>
      <c r="K3" s="1"/>
      <c r="L3" s="1"/>
    </row>
    <row r="4" spans="1:19" ht="15" customHeight="1" x14ac:dyDescent="0.25">
      <c r="B4" s="565" t="s">
        <v>8</v>
      </c>
      <c r="C4" s="565"/>
      <c r="D4" s="2"/>
      <c r="E4" s="1"/>
      <c r="F4" s="1"/>
      <c r="G4" s="1"/>
      <c r="H4" s="1"/>
      <c r="I4" s="1"/>
      <c r="K4" s="1"/>
      <c r="L4" s="1"/>
    </row>
    <row r="5" spans="1:19" ht="5.25" customHeight="1" x14ac:dyDescent="0.25">
      <c r="B5" s="1"/>
      <c r="C5" s="1"/>
      <c r="D5" s="1"/>
      <c r="E5" s="1"/>
      <c r="F5" s="1"/>
      <c r="G5" s="1"/>
      <c r="H5" s="1"/>
      <c r="I5" s="1"/>
      <c r="K5" s="1"/>
      <c r="L5" s="1"/>
    </row>
    <row r="6" spans="1:19" ht="45" x14ac:dyDescent="0.25">
      <c r="B6" s="133" t="s">
        <v>4</v>
      </c>
      <c r="C6" s="134" t="s">
        <v>5</v>
      </c>
      <c r="D6" s="134" t="s">
        <v>6</v>
      </c>
      <c r="E6" s="134" t="s">
        <v>44</v>
      </c>
      <c r="F6" s="134" t="s">
        <v>350</v>
      </c>
      <c r="G6" s="134" t="s">
        <v>351</v>
      </c>
      <c r="H6" s="134" t="s">
        <v>314</v>
      </c>
      <c r="I6" s="135" t="s">
        <v>352</v>
      </c>
      <c r="K6" s="175" t="s">
        <v>353</v>
      </c>
      <c r="L6" s="176" t="s">
        <v>354</v>
      </c>
      <c r="N6" s="321" t="s">
        <v>376</v>
      </c>
    </row>
    <row r="7" spans="1:19" ht="62.25" customHeight="1" x14ac:dyDescent="0.25">
      <c r="B7" s="205" t="s">
        <v>7</v>
      </c>
      <c r="C7" s="206" t="s">
        <v>379</v>
      </c>
      <c r="D7" s="206" t="s">
        <v>379</v>
      </c>
      <c r="E7" s="206" t="s">
        <v>379</v>
      </c>
      <c r="F7" s="204" t="s">
        <v>379</v>
      </c>
      <c r="G7" s="204" t="s">
        <v>379</v>
      </c>
      <c r="H7" s="204" t="s">
        <v>379</v>
      </c>
      <c r="I7" s="204" t="s">
        <v>379</v>
      </c>
      <c r="J7" s="204"/>
      <c r="K7" s="204" t="s">
        <v>379</v>
      </c>
      <c r="L7" s="204" t="s">
        <v>379</v>
      </c>
      <c r="N7" s="562" t="s">
        <v>510</v>
      </c>
      <c r="O7" s="563"/>
      <c r="P7" s="563"/>
      <c r="Q7" s="563"/>
      <c r="R7" s="563"/>
      <c r="S7" s="563"/>
    </row>
  </sheetData>
  <mergeCells count="3">
    <mergeCell ref="B3:E3"/>
    <mergeCell ref="B4:C4"/>
    <mergeCell ref="N7:S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W24"/>
  <sheetViews>
    <sheetView showGridLines="0" workbookViewId="0">
      <selection activeCell="R4" sqref="R4"/>
    </sheetView>
  </sheetViews>
  <sheetFormatPr defaultRowHeight="11.25" x14ac:dyDescent="0.2"/>
  <cols>
    <col min="1" max="1" width="34.140625" style="3" bestFit="1" customWidth="1"/>
    <col min="2" max="2" width="7.85546875" style="3" customWidth="1"/>
    <col min="3" max="3" width="9" style="3" customWidth="1"/>
    <col min="4" max="4" width="0.85546875" style="3" customWidth="1"/>
    <col min="5" max="6" width="9.140625" style="3" customWidth="1"/>
    <col min="7" max="7" width="6.5703125" style="3" bestFit="1" customWidth="1"/>
    <col min="8" max="8" width="8.42578125" style="3" bestFit="1" customWidth="1"/>
    <col min="9" max="9" width="7.140625" style="3" bestFit="1" customWidth="1"/>
    <col min="10" max="11" width="9" style="3" customWidth="1"/>
    <col min="12" max="12" width="0.5703125" style="3" customWidth="1"/>
    <col min="13" max="13" width="6.5703125" style="3" bestFit="1" customWidth="1"/>
    <col min="14" max="15" width="8.5703125" style="3" customWidth="1"/>
    <col min="16" max="16" width="8.140625" style="3" customWidth="1"/>
    <col min="17" max="17" width="0.85546875" style="3" customWidth="1"/>
    <col min="18" max="16384" width="9.140625" style="3"/>
  </cols>
  <sheetData>
    <row r="1" spans="1:23" x14ac:dyDescent="0.2">
      <c r="A1" s="323" t="s">
        <v>357</v>
      </c>
    </row>
    <row r="2" spans="1:23" x14ac:dyDescent="0.2">
      <c r="A2" s="511" t="s">
        <v>348</v>
      </c>
      <c r="B2" s="511"/>
      <c r="C2" s="511"/>
      <c r="D2" s="511"/>
      <c r="E2" s="511"/>
      <c r="F2" s="8"/>
      <c r="G2" s="8"/>
      <c r="H2" s="7"/>
      <c r="J2" s="7"/>
      <c r="K2" s="7"/>
    </row>
    <row r="3" spans="1:23" ht="29.25" customHeight="1" x14ac:dyDescent="0.2">
      <c r="A3" s="119" t="s">
        <v>11</v>
      </c>
      <c r="B3" s="181" t="s">
        <v>12</v>
      </c>
      <c r="C3" s="181" t="s">
        <v>10</v>
      </c>
      <c r="D3" s="182"/>
      <c r="E3" s="470" t="s">
        <v>349</v>
      </c>
      <c r="F3" s="468"/>
      <c r="G3" s="468"/>
      <c r="H3" s="468"/>
      <c r="I3" s="468"/>
      <c r="J3" s="468"/>
      <c r="K3" s="468"/>
      <c r="M3" s="468" t="s">
        <v>95</v>
      </c>
      <c r="N3" s="468"/>
      <c r="O3" s="468"/>
      <c r="P3" s="468"/>
    </row>
    <row r="4" spans="1:23" ht="27" customHeight="1" x14ac:dyDescent="0.2">
      <c r="A4" s="149" t="s">
        <v>93</v>
      </c>
      <c r="B4" s="210"/>
      <c r="C4" s="210"/>
      <c r="D4" s="60"/>
      <c r="E4" s="211" t="s">
        <v>144</v>
      </c>
      <c r="F4" s="212" t="s">
        <v>197</v>
      </c>
      <c r="G4" s="213" t="s">
        <v>0</v>
      </c>
      <c r="H4" s="214" t="s">
        <v>46</v>
      </c>
      <c r="I4" s="215" t="s">
        <v>45</v>
      </c>
      <c r="J4" s="215" t="s">
        <v>91</v>
      </c>
      <c r="K4" s="216" t="s">
        <v>92</v>
      </c>
      <c r="M4" s="150" t="s">
        <v>198</v>
      </c>
      <c r="N4" s="150" t="s">
        <v>199</v>
      </c>
      <c r="O4" s="151" t="s">
        <v>96</v>
      </c>
      <c r="P4" s="151" t="s">
        <v>200</v>
      </c>
      <c r="R4" s="321" t="s">
        <v>376</v>
      </c>
    </row>
    <row r="5" spans="1:23" ht="14.25" customHeight="1" x14ac:dyDescent="0.2">
      <c r="A5" s="148" t="s">
        <v>87</v>
      </c>
      <c r="B5" s="17"/>
      <c r="C5" s="17"/>
      <c r="D5" s="60"/>
      <c r="E5" s="207"/>
      <c r="F5" s="209"/>
      <c r="G5" s="61"/>
      <c r="H5" s="122"/>
      <c r="I5" s="122"/>
      <c r="J5" s="140"/>
      <c r="K5" s="141"/>
      <c r="M5" s="123"/>
      <c r="N5" s="123"/>
      <c r="O5" s="152"/>
      <c r="P5" s="152"/>
    </row>
    <row r="6" spans="1:23" x14ac:dyDescent="0.2">
      <c r="A6" s="3" t="s">
        <v>89</v>
      </c>
      <c r="B6" s="17">
        <v>0</v>
      </c>
      <c r="C6" s="17">
        <v>0</v>
      </c>
      <c r="D6" s="60"/>
      <c r="E6" s="208">
        <v>0</v>
      </c>
      <c r="F6" s="11">
        <v>0</v>
      </c>
      <c r="G6" s="10">
        <v>0</v>
      </c>
      <c r="H6" s="123">
        <v>0</v>
      </c>
      <c r="I6" s="123">
        <v>0</v>
      </c>
      <c r="J6" s="142" t="e">
        <f>I6/G6</f>
        <v>#DIV/0!</v>
      </c>
      <c r="K6" s="143" t="e">
        <f>I6/H6</f>
        <v>#DIV/0!</v>
      </c>
      <c r="M6" s="123">
        <v>0</v>
      </c>
      <c r="N6" s="123">
        <v>0</v>
      </c>
      <c r="O6" s="153">
        <f>M6-N6</f>
        <v>0</v>
      </c>
      <c r="P6" s="143" t="e">
        <f>O6/M6</f>
        <v>#DIV/0!</v>
      </c>
      <c r="Q6" s="4"/>
      <c r="R6" s="549" t="s">
        <v>378</v>
      </c>
      <c r="S6" s="549"/>
      <c r="T6" s="549"/>
      <c r="U6" s="549"/>
      <c r="V6" s="549"/>
      <c r="W6" s="549"/>
    </row>
    <row r="7" spans="1:23" x14ac:dyDescent="0.2">
      <c r="A7" s="3" t="s">
        <v>88</v>
      </c>
      <c r="B7" s="17">
        <v>0</v>
      </c>
      <c r="C7" s="17">
        <v>0</v>
      </c>
      <c r="D7" s="60"/>
      <c r="E7" s="208">
        <v>0</v>
      </c>
      <c r="F7" s="11">
        <v>0</v>
      </c>
      <c r="G7" s="10">
        <v>0</v>
      </c>
      <c r="H7" s="123">
        <v>0</v>
      </c>
      <c r="I7" s="123">
        <v>0</v>
      </c>
      <c r="J7" s="142" t="e">
        <f t="shared" ref="J7:J13" si="0">I7/G7</f>
        <v>#DIV/0!</v>
      </c>
      <c r="K7" s="143" t="e">
        <f t="shared" ref="K7:K9" si="1">I7/H7</f>
        <v>#DIV/0!</v>
      </c>
      <c r="M7" s="123"/>
      <c r="N7" s="123"/>
      <c r="O7" s="153">
        <f t="shared" ref="O7:O14" si="2">M7-N7</f>
        <v>0</v>
      </c>
      <c r="P7" s="143" t="e">
        <f t="shared" ref="P7:P14" si="3">O7/M7</f>
        <v>#DIV/0!</v>
      </c>
      <c r="R7" s="549"/>
      <c r="S7" s="549"/>
      <c r="T7" s="549"/>
      <c r="U7" s="549"/>
      <c r="V7" s="549"/>
      <c r="W7" s="549"/>
    </row>
    <row r="8" spans="1:23" x14ac:dyDescent="0.2">
      <c r="B8" s="17"/>
      <c r="C8" s="17"/>
      <c r="D8" s="60"/>
      <c r="E8" s="208"/>
      <c r="F8" s="11"/>
      <c r="G8" s="10"/>
      <c r="H8" s="123"/>
      <c r="I8" s="123"/>
      <c r="J8" s="142" t="e">
        <f t="shared" si="0"/>
        <v>#DIV/0!</v>
      </c>
      <c r="K8" s="143" t="e">
        <f t="shared" si="1"/>
        <v>#DIV/0!</v>
      </c>
      <c r="M8" s="123"/>
      <c r="N8" s="123"/>
      <c r="O8" s="153">
        <f t="shared" si="2"/>
        <v>0</v>
      </c>
      <c r="P8" s="143" t="e">
        <f t="shared" si="3"/>
        <v>#DIV/0!</v>
      </c>
      <c r="R8" s="549"/>
      <c r="S8" s="549"/>
      <c r="T8" s="549"/>
      <c r="U8" s="549"/>
      <c r="V8" s="549"/>
      <c r="W8" s="549"/>
    </row>
    <row r="9" spans="1:23" x14ac:dyDescent="0.2">
      <c r="B9" s="17"/>
      <c r="C9" s="17"/>
      <c r="D9" s="60"/>
      <c r="E9" s="208"/>
      <c r="F9" s="11"/>
      <c r="G9" s="10"/>
      <c r="H9" s="123"/>
      <c r="I9" s="123"/>
      <c r="J9" s="142" t="e">
        <f t="shared" si="0"/>
        <v>#DIV/0!</v>
      </c>
      <c r="K9" s="143" t="e">
        <f t="shared" si="1"/>
        <v>#DIV/0!</v>
      </c>
      <c r="M9" s="123"/>
      <c r="N9" s="123"/>
      <c r="O9" s="153">
        <f t="shared" si="2"/>
        <v>0</v>
      </c>
      <c r="P9" s="143" t="e">
        <f t="shared" si="3"/>
        <v>#DIV/0!</v>
      </c>
      <c r="R9" s="549"/>
      <c r="S9" s="549"/>
      <c r="T9" s="549"/>
      <c r="U9" s="549"/>
      <c r="V9" s="549"/>
      <c r="W9" s="549"/>
    </row>
    <row r="10" spans="1:23" x14ac:dyDescent="0.2">
      <c r="A10" s="148" t="s">
        <v>90</v>
      </c>
      <c r="B10" s="17"/>
      <c r="C10" s="17"/>
      <c r="D10" s="60"/>
      <c r="E10" s="208"/>
      <c r="F10" s="11"/>
      <c r="G10" s="10"/>
      <c r="H10" s="123"/>
      <c r="I10" s="123"/>
      <c r="J10" s="142"/>
      <c r="K10" s="143"/>
      <c r="M10" s="123"/>
      <c r="N10" s="123"/>
      <c r="O10" s="153"/>
      <c r="P10" s="153"/>
    </row>
    <row r="11" spans="1:23" x14ac:dyDescent="0.2">
      <c r="A11" s="3" t="s">
        <v>14</v>
      </c>
      <c r="B11" s="17">
        <v>0</v>
      </c>
      <c r="C11" s="17">
        <v>0</v>
      </c>
      <c r="D11" s="60"/>
      <c r="E11" s="208">
        <v>0</v>
      </c>
      <c r="F11" s="11">
        <v>0</v>
      </c>
      <c r="G11" s="10">
        <v>0</v>
      </c>
      <c r="H11" s="123">
        <v>0</v>
      </c>
      <c r="I11" s="123">
        <v>0</v>
      </c>
      <c r="J11" s="142" t="e">
        <f t="shared" si="0"/>
        <v>#DIV/0!</v>
      </c>
      <c r="K11" s="143" t="e">
        <f>I11/H11</f>
        <v>#DIV/0!</v>
      </c>
      <c r="M11" s="123"/>
      <c r="N11" s="123"/>
      <c r="O11" s="153">
        <f t="shared" si="2"/>
        <v>0</v>
      </c>
      <c r="P11" s="143" t="e">
        <f t="shared" si="3"/>
        <v>#DIV/0!</v>
      </c>
      <c r="R11" s="549" t="s">
        <v>377</v>
      </c>
      <c r="S11" s="549"/>
      <c r="T11" s="549"/>
      <c r="U11" s="549"/>
      <c r="V11" s="549"/>
      <c r="W11" s="549"/>
    </row>
    <row r="12" spans="1:23" x14ac:dyDescent="0.2">
      <c r="A12" s="3" t="s">
        <v>94</v>
      </c>
      <c r="B12" s="17">
        <v>0</v>
      </c>
      <c r="C12" s="17">
        <v>0</v>
      </c>
      <c r="D12" s="60"/>
      <c r="E12" s="208">
        <v>0</v>
      </c>
      <c r="F12" s="11">
        <v>0</v>
      </c>
      <c r="G12" s="10">
        <v>0</v>
      </c>
      <c r="H12" s="123">
        <v>0</v>
      </c>
      <c r="I12" s="123">
        <v>0</v>
      </c>
      <c r="J12" s="142" t="e">
        <f t="shared" si="0"/>
        <v>#DIV/0!</v>
      </c>
      <c r="K12" s="143" t="e">
        <f t="shared" ref="K12:K13" si="4">I12/H12</f>
        <v>#DIV/0!</v>
      </c>
      <c r="M12" s="123"/>
      <c r="N12" s="123"/>
      <c r="O12" s="153">
        <f t="shared" si="2"/>
        <v>0</v>
      </c>
      <c r="P12" s="143" t="e">
        <f t="shared" si="3"/>
        <v>#DIV/0!</v>
      </c>
      <c r="R12" s="549"/>
      <c r="S12" s="549"/>
      <c r="T12" s="549"/>
      <c r="U12" s="549"/>
      <c r="V12" s="549"/>
      <c r="W12" s="549"/>
    </row>
    <row r="13" spans="1:23" x14ac:dyDescent="0.2">
      <c r="B13" s="17"/>
      <c r="C13" s="17"/>
      <c r="D13" s="60"/>
      <c r="E13" s="208"/>
      <c r="F13" s="11"/>
      <c r="G13" s="10"/>
      <c r="H13" s="123"/>
      <c r="I13" s="123"/>
      <c r="J13" s="142" t="e">
        <f t="shared" si="0"/>
        <v>#DIV/0!</v>
      </c>
      <c r="K13" s="143" t="e">
        <f t="shared" si="4"/>
        <v>#DIV/0!</v>
      </c>
      <c r="M13" s="123"/>
      <c r="N13" s="123"/>
      <c r="O13" s="153">
        <f t="shared" si="2"/>
        <v>0</v>
      </c>
      <c r="P13" s="143" t="e">
        <f t="shared" si="3"/>
        <v>#DIV/0!</v>
      </c>
      <c r="R13" s="549"/>
      <c r="S13" s="549"/>
      <c r="T13" s="549"/>
      <c r="U13" s="549"/>
      <c r="V13" s="549"/>
      <c r="W13" s="549"/>
    </row>
    <row r="14" spans="1:23" x14ac:dyDescent="0.2">
      <c r="B14" s="17"/>
      <c r="C14" s="17"/>
      <c r="D14" s="60"/>
      <c r="E14" s="208"/>
      <c r="F14" s="11"/>
      <c r="G14" s="10"/>
      <c r="H14" s="123"/>
      <c r="I14" s="123"/>
      <c r="J14" s="142" t="e">
        <f t="shared" ref="J14" si="5">I14/G14</f>
        <v>#DIV/0!</v>
      </c>
      <c r="K14" s="143" t="e">
        <f t="shared" ref="K14" si="6">I14/H14</f>
        <v>#DIV/0!</v>
      </c>
      <c r="M14" s="123"/>
      <c r="N14" s="123"/>
      <c r="O14" s="153">
        <f t="shared" si="2"/>
        <v>0</v>
      </c>
      <c r="P14" s="143" t="e">
        <f t="shared" si="3"/>
        <v>#DIV/0!</v>
      </c>
      <c r="R14" s="549"/>
      <c r="S14" s="549"/>
      <c r="T14" s="549"/>
      <c r="U14" s="549"/>
      <c r="V14" s="549"/>
      <c r="W14" s="549"/>
    </row>
    <row r="15" spans="1:23" ht="12" thickBot="1" x14ac:dyDescent="0.25">
      <c r="A15" s="3" t="s">
        <v>9</v>
      </c>
      <c r="E15" s="5">
        <f>SUM(E5:E14)</f>
        <v>0</v>
      </c>
      <c r="F15" s="5">
        <f>SUM(F5:F14)</f>
        <v>0</v>
      </c>
      <c r="G15" s="5">
        <f>SUM(G5:G14)</f>
        <v>0</v>
      </c>
      <c r="H15" s="5">
        <f>SUM(H5:H14)</f>
        <v>0</v>
      </c>
      <c r="I15" s="5">
        <f>SUM(I5:I14)</f>
        <v>0</v>
      </c>
      <c r="J15" s="6" t="e">
        <f>I15/G15</f>
        <v>#DIV/0!</v>
      </c>
      <c r="K15" s="6" t="e">
        <f>I15/H15</f>
        <v>#DIV/0!</v>
      </c>
      <c r="M15" s="5">
        <f>SUM(M5:M14)</f>
        <v>0</v>
      </c>
      <c r="N15" s="5">
        <f>SUM(N5:N14)</f>
        <v>0</v>
      </c>
      <c r="O15" s="5">
        <f>SUM(O5:O14)</f>
        <v>0</v>
      </c>
      <c r="P15" s="5" t="e">
        <f>SUM(P5:P14)</f>
        <v>#DIV/0!</v>
      </c>
    </row>
    <row r="16" spans="1:23" ht="12" thickTop="1" x14ac:dyDescent="0.2"/>
    <row r="17" spans="7:7" ht="12" thickBot="1" x14ac:dyDescent="0.25"/>
    <row r="18" spans="7:7" ht="12" thickBot="1" x14ac:dyDescent="0.25">
      <c r="G18" s="330"/>
    </row>
    <row r="19" spans="7:7" ht="12" thickBot="1" x14ac:dyDescent="0.25">
      <c r="G19" s="330"/>
    </row>
    <row r="20" spans="7:7" ht="12" thickBot="1" x14ac:dyDescent="0.25">
      <c r="G20" s="330"/>
    </row>
    <row r="21" spans="7:7" ht="12" thickBot="1" x14ac:dyDescent="0.25">
      <c r="G21" s="330"/>
    </row>
    <row r="22" spans="7:7" ht="12" thickBot="1" x14ac:dyDescent="0.25">
      <c r="G22" s="330"/>
    </row>
    <row r="23" spans="7:7" ht="12" thickBot="1" x14ac:dyDescent="0.25">
      <c r="G23" s="330"/>
    </row>
    <row r="24" spans="7:7" ht="12" thickBot="1" x14ac:dyDescent="0.25">
      <c r="G24" s="330"/>
    </row>
  </sheetData>
  <mergeCells count="5">
    <mergeCell ref="R11:W14"/>
    <mergeCell ref="E3:K3"/>
    <mergeCell ref="A2:E2"/>
    <mergeCell ref="M3:P3"/>
    <mergeCell ref="R6:W9"/>
  </mergeCells>
  <conditionalFormatting sqref="J5:J6 J10 J15:K15">
    <cfRule type="cellIs" dxfId="11" priority="10" operator="lessThan">
      <formula>0.5</formula>
    </cfRule>
  </conditionalFormatting>
  <conditionalFormatting sqref="K5:K6 K10:K11">
    <cfRule type="cellIs" dxfId="10" priority="9" operator="lessThan">
      <formula>0.5</formula>
    </cfRule>
  </conditionalFormatting>
  <conditionalFormatting sqref="J7:J9">
    <cfRule type="cellIs" dxfId="9" priority="4" operator="lessThan">
      <formula>0.5</formula>
    </cfRule>
  </conditionalFormatting>
  <conditionalFormatting sqref="K7:K9">
    <cfRule type="cellIs" dxfId="8" priority="7" operator="lessThan">
      <formula>0.5</formula>
    </cfRule>
  </conditionalFormatting>
  <conditionalFormatting sqref="K12:K13">
    <cfRule type="cellIs" dxfId="7" priority="5" operator="lessThan">
      <formula>0.5</formula>
    </cfRule>
  </conditionalFormatting>
  <conditionalFormatting sqref="J11:J13">
    <cfRule type="cellIs" dxfId="6" priority="3" operator="lessThan">
      <formula>0.5</formula>
    </cfRule>
  </conditionalFormatting>
  <conditionalFormatting sqref="K14">
    <cfRule type="cellIs" dxfId="5" priority="2" operator="lessThan">
      <formula>0.5</formula>
    </cfRule>
  </conditionalFormatting>
  <conditionalFormatting sqref="J14">
    <cfRule type="cellIs" dxfId="4" priority="1" operator="lessThan">
      <formula>0.5</formula>
    </cfRule>
  </conditionalFormatting>
  <pageMargins left="0.7" right="0.7" top="0.75" bottom="0.75" header="0.3" footer="0.3"/>
  <pageSetup orientation="portrait" r:id="rId1"/>
  <ignoredErrors>
    <ignoredError sqref="J13:K13 J14:K14 P7:P9 J12:K12 J7:K9 J6:K6 J10:K11 P10:P14 P15"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P24"/>
  <sheetViews>
    <sheetView showGridLines="0" zoomScaleNormal="100" workbookViewId="0">
      <selection sqref="A1:C2"/>
    </sheetView>
  </sheetViews>
  <sheetFormatPr defaultRowHeight="11.25" x14ac:dyDescent="0.2"/>
  <cols>
    <col min="1" max="1" width="34.140625" style="3" bestFit="1" customWidth="1"/>
    <col min="2" max="2" width="7.85546875" style="3" customWidth="1"/>
    <col min="3" max="3" width="9" style="3" customWidth="1"/>
    <col min="4" max="4" width="0.85546875" style="3" customWidth="1"/>
    <col min="5" max="5" width="9.140625" style="3" customWidth="1"/>
    <col min="6" max="6" width="10.85546875" style="3" bestFit="1" customWidth="1"/>
    <col min="7" max="7" width="8.42578125" style="3" bestFit="1" customWidth="1"/>
    <col min="8" max="9" width="9" style="3" customWidth="1"/>
    <col min="10" max="10" width="0.85546875" style="3" customWidth="1"/>
    <col min="11" max="11" width="9.5703125" style="3" bestFit="1" customWidth="1"/>
    <col min="12" max="16384" width="9.140625" style="3"/>
  </cols>
  <sheetData>
    <row r="1" spans="1:16" x14ac:dyDescent="0.2">
      <c r="A1" s="323" t="s">
        <v>357</v>
      </c>
    </row>
    <row r="2" spans="1:16" x14ac:dyDescent="0.2">
      <c r="A2" s="473" t="s">
        <v>355</v>
      </c>
      <c r="B2" s="473"/>
      <c r="C2" s="473"/>
      <c r="D2" s="8"/>
      <c r="E2" s="329"/>
      <c r="F2" s="329"/>
      <c r="G2" s="29"/>
      <c r="H2" s="29"/>
      <c r="I2" s="29"/>
    </row>
    <row r="3" spans="1:16" ht="29.25" customHeight="1" x14ac:dyDescent="0.2">
      <c r="A3" s="144" t="s">
        <v>11</v>
      </c>
      <c r="B3" s="145" t="s">
        <v>12</v>
      </c>
      <c r="C3" s="145" t="s">
        <v>10</v>
      </c>
      <c r="D3" s="146"/>
      <c r="E3" s="470" t="s">
        <v>356</v>
      </c>
      <c r="F3" s="468"/>
      <c r="G3" s="468"/>
      <c r="H3" s="468"/>
      <c r="I3" s="468"/>
    </row>
    <row r="4" spans="1:16" ht="27" customHeight="1" x14ac:dyDescent="0.2">
      <c r="A4" s="149" t="s">
        <v>93</v>
      </c>
      <c r="B4" s="9"/>
      <c r="C4" s="9"/>
      <c r="D4" s="60"/>
      <c r="E4" s="147" t="s">
        <v>145</v>
      </c>
      <c r="F4" s="15" t="s">
        <v>146</v>
      </c>
      <c r="G4" s="138" t="s">
        <v>147</v>
      </c>
      <c r="H4" s="16" t="s">
        <v>148</v>
      </c>
      <c r="I4" s="139" t="s">
        <v>149</v>
      </c>
      <c r="K4" s="321" t="s">
        <v>376</v>
      </c>
    </row>
    <row r="5" spans="1:16" ht="24.75" customHeight="1" x14ac:dyDescent="0.2">
      <c r="A5" s="148" t="s">
        <v>87</v>
      </c>
      <c r="B5" s="17"/>
      <c r="C5" s="17"/>
      <c r="D5" s="60"/>
      <c r="E5" s="136"/>
      <c r="F5" s="61"/>
      <c r="G5" s="122"/>
      <c r="H5" s="140"/>
      <c r="I5" s="141"/>
      <c r="K5" s="4"/>
    </row>
    <row r="6" spans="1:16" ht="15" customHeight="1" x14ac:dyDescent="0.2">
      <c r="A6" s="3" t="s">
        <v>89</v>
      </c>
      <c r="B6" s="17">
        <v>0</v>
      </c>
      <c r="C6" s="17">
        <v>0</v>
      </c>
      <c r="D6" s="60"/>
      <c r="E6" s="137">
        <v>0</v>
      </c>
      <c r="F6" s="10">
        <v>0</v>
      </c>
      <c r="G6" s="123">
        <v>0</v>
      </c>
      <c r="H6" s="142" t="e">
        <f>G6/E6</f>
        <v>#DIV/0!</v>
      </c>
      <c r="I6" s="143" t="e">
        <f>G6/F6</f>
        <v>#DIV/0!</v>
      </c>
      <c r="K6" s="549" t="s">
        <v>361</v>
      </c>
      <c r="L6" s="549"/>
      <c r="M6" s="549"/>
      <c r="N6" s="549"/>
      <c r="O6" s="549"/>
      <c r="P6" s="549"/>
    </row>
    <row r="7" spans="1:16" x14ac:dyDescent="0.2">
      <c r="A7" s="3" t="s">
        <v>88</v>
      </c>
      <c r="B7" s="17">
        <v>0</v>
      </c>
      <c r="C7" s="17">
        <v>0</v>
      </c>
      <c r="D7" s="60"/>
      <c r="E7" s="137">
        <v>0</v>
      </c>
      <c r="F7" s="10">
        <v>0</v>
      </c>
      <c r="G7" s="123">
        <v>0</v>
      </c>
      <c r="H7" s="142" t="e">
        <f t="shared" ref="H7:H9" si="0">G7/E7</f>
        <v>#DIV/0!</v>
      </c>
      <c r="I7" s="143" t="e">
        <f t="shared" ref="I7:I9" si="1">G7/F7</f>
        <v>#DIV/0!</v>
      </c>
      <c r="K7" s="549"/>
      <c r="L7" s="549"/>
      <c r="M7" s="549"/>
      <c r="N7" s="549"/>
      <c r="O7" s="549"/>
      <c r="P7" s="549"/>
    </row>
    <row r="8" spans="1:16" x14ac:dyDescent="0.2">
      <c r="B8" s="17"/>
      <c r="C8" s="17"/>
      <c r="D8" s="60"/>
      <c r="E8" s="137"/>
      <c r="F8" s="10"/>
      <c r="G8" s="123"/>
      <c r="H8" s="142" t="e">
        <f t="shared" si="0"/>
        <v>#DIV/0!</v>
      </c>
      <c r="I8" s="143" t="e">
        <f t="shared" si="1"/>
        <v>#DIV/0!</v>
      </c>
      <c r="K8" s="549"/>
      <c r="L8" s="549"/>
      <c r="M8" s="549"/>
      <c r="N8" s="549"/>
      <c r="O8" s="549"/>
      <c r="P8" s="549"/>
    </row>
    <row r="9" spans="1:16" x14ac:dyDescent="0.2">
      <c r="B9" s="17"/>
      <c r="C9" s="17"/>
      <c r="D9" s="60"/>
      <c r="E9" s="137"/>
      <c r="F9" s="10"/>
      <c r="G9" s="123"/>
      <c r="H9" s="142" t="e">
        <f t="shared" si="0"/>
        <v>#DIV/0!</v>
      </c>
      <c r="I9" s="143" t="e">
        <f t="shared" si="1"/>
        <v>#DIV/0!</v>
      </c>
      <c r="K9" s="549"/>
      <c r="L9" s="549"/>
      <c r="M9" s="549"/>
      <c r="N9" s="549"/>
      <c r="O9" s="549"/>
      <c r="P9" s="549"/>
    </row>
    <row r="10" spans="1:16" x14ac:dyDescent="0.2">
      <c r="A10" s="148" t="s">
        <v>90</v>
      </c>
      <c r="B10" s="17"/>
      <c r="C10" s="17"/>
      <c r="D10" s="60"/>
      <c r="E10" s="137"/>
      <c r="F10" s="10"/>
      <c r="G10" s="123"/>
      <c r="H10" s="142"/>
      <c r="I10" s="143"/>
    </row>
    <row r="11" spans="1:16" x14ac:dyDescent="0.2">
      <c r="A11" s="3" t="s">
        <v>14</v>
      </c>
      <c r="B11" s="17">
        <v>0</v>
      </c>
      <c r="C11" s="17">
        <v>0</v>
      </c>
      <c r="D11" s="60"/>
      <c r="E11" s="137">
        <v>0</v>
      </c>
      <c r="F11" s="10">
        <v>0</v>
      </c>
      <c r="G11" s="123">
        <v>0</v>
      </c>
      <c r="H11" s="142" t="e">
        <f t="shared" ref="H11:H14" si="2">G11/E11</f>
        <v>#DIV/0!</v>
      </c>
      <c r="I11" s="143" t="e">
        <f t="shared" ref="I11:I14" si="3">G11/F11</f>
        <v>#DIV/0!</v>
      </c>
      <c r="K11" s="549" t="s">
        <v>377</v>
      </c>
      <c r="L11" s="549"/>
      <c r="M11" s="549"/>
      <c r="N11" s="549"/>
      <c r="O11" s="549"/>
      <c r="P11" s="549"/>
    </row>
    <row r="12" spans="1:16" x14ac:dyDescent="0.2">
      <c r="A12" s="3" t="s">
        <v>94</v>
      </c>
      <c r="B12" s="17">
        <v>0</v>
      </c>
      <c r="C12" s="17">
        <v>0</v>
      </c>
      <c r="D12" s="60"/>
      <c r="E12" s="137">
        <v>0</v>
      </c>
      <c r="F12" s="10">
        <v>0</v>
      </c>
      <c r="G12" s="123">
        <v>0</v>
      </c>
      <c r="H12" s="142" t="e">
        <f t="shared" si="2"/>
        <v>#DIV/0!</v>
      </c>
      <c r="I12" s="143" t="e">
        <f t="shared" si="3"/>
        <v>#DIV/0!</v>
      </c>
      <c r="K12" s="549"/>
      <c r="L12" s="549"/>
      <c r="M12" s="549"/>
      <c r="N12" s="549"/>
      <c r="O12" s="549"/>
      <c r="P12" s="549"/>
    </row>
    <row r="13" spans="1:16" x14ac:dyDescent="0.2">
      <c r="B13" s="17"/>
      <c r="C13" s="17"/>
      <c r="D13" s="60"/>
      <c r="E13" s="137"/>
      <c r="F13" s="10"/>
      <c r="G13" s="123"/>
      <c r="H13" s="142" t="e">
        <f t="shared" si="2"/>
        <v>#DIV/0!</v>
      </c>
      <c r="I13" s="143" t="e">
        <f t="shared" si="3"/>
        <v>#DIV/0!</v>
      </c>
      <c r="K13" s="549"/>
      <c r="L13" s="549"/>
      <c r="M13" s="549"/>
      <c r="N13" s="549"/>
      <c r="O13" s="549"/>
      <c r="P13" s="549"/>
    </row>
    <row r="14" spans="1:16" x14ac:dyDescent="0.2">
      <c r="B14" s="17"/>
      <c r="C14" s="17"/>
      <c r="D14" s="60"/>
      <c r="E14" s="137"/>
      <c r="F14" s="10"/>
      <c r="G14" s="123"/>
      <c r="H14" s="142" t="e">
        <f t="shared" si="2"/>
        <v>#DIV/0!</v>
      </c>
      <c r="I14" s="143" t="e">
        <f t="shared" si="3"/>
        <v>#DIV/0!</v>
      </c>
      <c r="K14" s="549"/>
      <c r="L14" s="549"/>
      <c r="M14" s="549"/>
      <c r="N14" s="549"/>
      <c r="O14" s="549"/>
      <c r="P14" s="549"/>
    </row>
    <row r="15" spans="1:16" ht="12" thickBot="1" x14ac:dyDescent="0.25">
      <c r="A15" s="3" t="s">
        <v>9</v>
      </c>
      <c r="E15" s="5">
        <f>SUM(E5:E14)</f>
        <v>0</v>
      </c>
      <c r="F15" s="5">
        <f>SUM(F5:F14)</f>
        <v>0</v>
      </c>
      <c r="G15" s="5">
        <f>SUM(G5:G14)</f>
        <v>0</v>
      </c>
      <c r="H15" s="6" t="e">
        <f>G15/E15</f>
        <v>#DIV/0!</v>
      </c>
      <c r="I15" s="6" t="e">
        <f>G15/F15</f>
        <v>#DIV/0!</v>
      </c>
    </row>
    <row r="16" spans="1:16" ht="12" thickTop="1" x14ac:dyDescent="0.2"/>
    <row r="17" spans="6:6" ht="12" thickBot="1" x14ac:dyDescent="0.25"/>
    <row r="18" spans="6:6" ht="12" thickBot="1" x14ac:dyDescent="0.25">
      <c r="F18" s="330"/>
    </row>
    <row r="19" spans="6:6" ht="12" thickBot="1" x14ac:dyDescent="0.25">
      <c r="F19" s="330"/>
    </row>
    <row r="20" spans="6:6" ht="12" thickBot="1" x14ac:dyDescent="0.25">
      <c r="F20" s="330"/>
    </row>
    <row r="21" spans="6:6" ht="12" thickBot="1" x14ac:dyDescent="0.25">
      <c r="F21" s="330"/>
    </row>
    <row r="22" spans="6:6" ht="12" thickBot="1" x14ac:dyDescent="0.25">
      <c r="F22" s="330"/>
    </row>
    <row r="23" spans="6:6" ht="12" thickBot="1" x14ac:dyDescent="0.25">
      <c r="F23" s="330"/>
    </row>
    <row r="24" spans="6:6" ht="12" thickBot="1" x14ac:dyDescent="0.25">
      <c r="F24" s="330"/>
    </row>
  </sheetData>
  <mergeCells count="4">
    <mergeCell ref="A2:C2"/>
    <mergeCell ref="E3:I3"/>
    <mergeCell ref="K11:P14"/>
    <mergeCell ref="K6:P9"/>
  </mergeCells>
  <conditionalFormatting sqref="H15 H5:I10">
    <cfRule type="cellIs" dxfId="3" priority="10" operator="lessThan">
      <formula>0.5</formula>
    </cfRule>
  </conditionalFormatting>
  <conditionalFormatting sqref="I15">
    <cfRule type="cellIs" dxfId="2" priority="9" operator="lessThan">
      <formula>0.5</formula>
    </cfRule>
  </conditionalFormatting>
  <conditionalFormatting sqref="H11:H14">
    <cfRule type="cellIs" dxfId="1" priority="2" operator="lessThan">
      <formula>0.5</formula>
    </cfRule>
  </conditionalFormatting>
  <conditionalFormatting sqref="I11:I14">
    <cfRule type="cellIs" dxfId="0" priority="1" operator="lessThan">
      <formula>0.5</formula>
    </cfRule>
  </conditionalFormatting>
  <pageMargins left="0.7" right="0.7" top="0.75" bottom="0.75" header="0.3" footer="0.3"/>
  <pageSetup paperSize="9" orientation="portrait" r:id="rId1"/>
  <ignoredErrors>
    <ignoredError sqref="H6:I7 H8:I14 H15:I15"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24"/>
  <sheetViews>
    <sheetView showGridLines="0" workbookViewId="0">
      <selection activeCell="E21" sqref="E21"/>
    </sheetView>
  </sheetViews>
  <sheetFormatPr defaultRowHeight="11.25" x14ac:dyDescent="0.2"/>
  <cols>
    <col min="1" max="1" width="36.7109375" style="3" customWidth="1"/>
    <col min="2" max="2" width="9.85546875" style="3" customWidth="1"/>
    <col min="3" max="3" width="10.140625" style="3" customWidth="1"/>
    <col min="4" max="4" width="10.42578125" style="3" customWidth="1"/>
    <col min="5" max="5" width="25.140625" style="3" bestFit="1" customWidth="1"/>
    <col min="6" max="6" width="9.5703125" style="3" customWidth="1"/>
    <col min="7" max="7" width="25.140625" style="3" bestFit="1" customWidth="1"/>
    <col min="8" max="8" width="9.42578125" style="3" customWidth="1"/>
    <col min="9" max="9" width="25.140625" style="3" bestFit="1" customWidth="1"/>
    <col min="10" max="10" width="9.85546875" style="3" customWidth="1"/>
    <col min="11" max="11" width="9.140625" style="3"/>
    <col min="12" max="12" width="9.5703125" style="3" bestFit="1" customWidth="1"/>
    <col min="13" max="16384" width="9.140625" style="3"/>
  </cols>
  <sheetData>
    <row r="1" spans="1:12" x14ac:dyDescent="0.2">
      <c r="A1" s="323" t="s">
        <v>357</v>
      </c>
    </row>
    <row r="2" spans="1:12" x14ac:dyDescent="0.2">
      <c r="A2" s="472" t="s">
        <v>307</v>
      </c>
      <c r="B2" s="472"/>
      <c r="C2" s="472"/>
      <c r="D2" s="472"/>
      <c r="E2" s="472"/>
      <c r="F2" s="472"/>
      <c r="G2" s="472"/>
      <c r="H2" s="472"/>
      <c r="I2" s="328"/>
      <c r="J2" s="29"/>
    </row>
    <row r="3" spans="1:12" ht="26.25" customHeight="1" x14ac:dyDescent="0.2">
      <c r="A3" s="119" t="s">
        <v>78</v>
      </c>
      <c r="B3" s="470" t="s">
        <v>158</v>
      </c>
      <c r="C3" s="468"/>
      <c r="D3" s="471"/>
      <c r="E3" s="470" t="s">
        <v>158</v>
      </c>
      <c r="F3" s="468"/>
      <c r="G3" s="468"/>
      <c r="H3" s="468"/>
      <c r="I3" s="468"/>
      <c r="J3" s="471"/>
    </row>
    <row r="4" spans="1:12" ht="21" customHeight="1" x14ac:dyDescent="0.2">
      <c r="A4" s="120" t="s">
        <v>234</v>
      </c>
      <c r="B4" s="179" t="s">
        <v>235</v>
      </c>
      <c r="C4" s="178" t="s">
        <v>241</v>
      </c>
      <c r="D4" s="180" t="s">
        <v>308</v>
      </c>
      <c r="E4" s="120" t="s">
        <v>157</v>
      </c>
      <c r="F4" s="178" t="s">
        <v>235</v>
      </c>
      <c r="G4" s="120" t="s">
        <v>157</v>
      </c>
      <c r="H4" s="400" t="s">
        <v>241</v>
      </c>
      <c r="I4" s="417" t="s">
        <v>157</v>
      </c>
      <c r="J4" s="180" t="s">
        <v>308</v>
      </c>
    </row>
    <row r="5" spans="1:12" x14ac:dyDescent="0.2">
      <c r="A5" s="406" t="str">
        <f>'S1 Major Creditors Mid-Yr'!A5</f>
        <v>1. South African Revenue Services (SARS-VAT)</v>
      </c>
      <c r="B5" s="10">
        <v>-194097.45</v>
      </c>
      <c r="C5" s="4">
        <v>2213408</v>
      </c>
      <c r="D5" s="392">
        <f>'S1 Major Creditors Mid-Yr'!B5</f>
        <v>1007153</v>
      </c>
      <c r="E5" s="419" t="s">
        <v>491</v>
      </c>
      <c r="F5" s="122">
        <f>[2]Sheet1!$I$4</f>
        <v>659434.31999999995</v>
      </c>
      <c r="G5" s="420" t="s">
        <v>482</v>
      </c>
      <c r="H5" s="209">
        <f>[3]Sheet1!$I$6</f>
        <v>3116337.77</v>
      </c>
      <c r="I5" s="294" t="str">
        <f>'S1 Major Creditors Mid-Yr'!E5</f>
        <v>1. Buchule Engineers</v>
      </c>
      <c r="J5" s="122">
        <f>'S1 Major Creditors Mid-Yr'!F5</f>
        <v>45240207.890000001</v>
      </c>
      <c r="L5" s="4"/>
    </row>
    <row r="6" spans="1:12" x14ac:dyDescent="0.2">
      <c r="A6" s="406" t="str">
        <f>'S1 Major Creditors Mid-Yr'!A6</f>
        <v>2. South African Revenue Services (SARS-PAYE)</v>
      </c>
      <c r="B6" s="10">
        <v>19.850000000000001</v>
      </c>
      <c r="C6" s="4">
        <v>362738.3</v>
      </c>
      <c r="D6" s="392">
        <f>'S1 Major Creditors Mid-Yr'!B6</f>
        <v>2840810.74</v>
      </c>
      <c r="E6" s="421" t="s">
        <v>492</v>
      </c>
      <c r="F6" s="123">
        <f>[2]Sheet1!$I$5</f>
        <v>303351.59999999998</v>
      </c>
      <c r="G6" s="3" t="s">
        <v>483</v>
      </c>
      <c r="H6" s="11">
        <f>[3]Sheet1!$I$7</f>
        <v>3078905.94</v>
      </c>
      <c r="I6" s="294" t="str">
        <f>'S1 Major Creditors Mid-Yr'!E6</f>
        <v>2. Batabile Construction Services</v>
      </c>
      <c r="J6" s="123">
        <f>'S1 Major Creditors Mid-Yr'!F6</f>
        <v>2412325.42</v>
      </c>
      <c r="L6" s="4"/>
    </row>
    <row r="7" spans="1:12" x14ac:dyDescent="0.2">
      <c r="A7" s="406" t="str">
        <f>'S1 Major Creditors Mid-Yr'!A7</f>
        <v>3. South African Revenue Services (SARS-INC)</v>
      </c>
      <c r="B7" s="10">
        <v>0</v>
      </c>
      <c r="C7" s="4">
        <v>0</v>
      </c>
      <c r="D7" s="392">
        <f>'S1 Major Creditors Mid-Yr'!B7</f>
        <v>77992</v>
      </c>
      <c r="E7" s="421" t="s">
        <v>493</v>
      </c>
      <c r="F7" s="123">
        <f>[2]Sheet1!$I$6</f>
        <v>128322.42</v>
      </c>
      <c r="G7" s="3" t="s">
        <v>484</v>
      </c>
      <c r="H7" s="11">
        <f>[3]Sheet1!$I$8</f>
        <v>2953772.48</v>
      </c>
      <c r="I7" s="294" t="str">
        <f>'S1 Major Creditors Mid-Yr'!E7</f>
        <v>3. Bontifor</v>
      </c>
      <c r="J7" s="123">
        <f>'S1 Major Creditors Mid-Yr'!F7</f>
        <v>2307094.83</v>
      </c>
      <c r="L7" s="4"/>
    </row>
    <row r="8" spans="1:12" x14ac:dyDescent="0.2">
      <c r="A8" s="406" t="s">
        <v>500</v>
      </c>
      <c r="B8" s="10">
        <f>[2]Sheet1!$I$13</f>
        <v>10671.69</v>
      </c>
      <c r="C8" s="4">
        <v>15702.04</v>
      </c>
      <c r="D8" s="11">
        <v>33683.129999999997</v>
      </c>
      <c r="E8" s="208" t="s">
        <v>494</v>
      </c>
      <c r="F8" s="123">
        <f>[2]Sheet1!$I$7</f>
        <v>114700</v>
      </c>
      <c r="G8" s="4" t="s">
        <v>485</v>
      </c>
      <c r="H8" s="11">
        <f>[3]Sheet1!$I$9</f>
        <v>2263898.12</v>
      </c>
      <c r="I8" s="294" t="str">
        <f>'S1 Major Creditors Mid-Yr'!E8</f>
        <v>4. Maluti GSM</v>
      </c>
      <c r="J8" s="123">
        <f>'S1 Major Creditors Mid-Yr'!F8</f>
        <v>1443661.68</v>
      </c>
      <c r="L8" s="4"/>
    </row>
    <row r="9" spans="1:12" x14ac:dyDescent="0.2">
      <c r="A9" s="3" t="s">
        <v>501</v>
      </c>
      <c r="B9" s="10">
        <f>[2]Sheet1!$I$14</f>
        <v>7534.19</v>
      </c>
      <c r="C9" s="4">
        <v>565.25</v>
      </c>
      <c r="D9" s="11">
        <v>0</v>
      </c>
      <c r="E9" s="208" t="s">
        <v>495</v>
      </c>
      <c r="F9" s="123">
        <f>[2]Sheet1!$I$8</f>
        <v>44200</v>
      </c>
      <c r="G9" s="4" t="s">
        <v>486</v>
      </c>
      <c r="H9" s="11">
        <f>[3]Sheet1!$I$10</f>
        <v>1406499.16</v>
      </c>
      <c r="I9" s="294" t="str">
        <f>'S1 Major Creditors Mid-Yr'!E9</f>
        <v>5. Auditor General SA</v>
      </c>
      <c r="J9" s="123">
        <f>'S1 Major Creditors Mid-Yr'!F9</f>
        <v>1403145.76</v>
      </c>
    </row>
    <row r="10" spans="1:12" x14ac:dyDescent="0.2">
      <c r="B10" s="10"/>
      <c r="C10" s="4"/>
      <c r="D10" s="11"/>
      <c r="E10" s="208" t="s">
        <v>496</v>
      </c>
      <c r="F10" s="123">
        <f>[2]Sheet1!$I$9</f>
        <v>32175.759999999998</v>
      </c>
      <c r="G10" s="4" t="s">
        <v>465</v>
      </c>
      <c r="H10" s="11">
        <f>[3]Sheet1!$I$11</f>
        <v>1317772.8500000001</v>
      </c>
      <c r="I10" s="294" t="str">
        <f>'S1 Major Creditors Mid-Yr'!E10</f>
        <v>6. Dicla Training and Projects</v>
      </c>
      <c r="J10" s="123">
        <f>'S1 Major Creditors Mid-Yr'!F10</f>
        <v>1139990.75</v>
      </c>
    </row>
    <row r="11" spans="1:12" x14ac:dyDescent="0.2">
      <c r="B11" s="10"/>
      <c r="C11" s="4"/>
      <c r="D11" s="11"/>
      <c r="E11" s="208" t="s">
        <v>497</v>
      </c>
      <c r="F11" s="123">
        <f>[2]Sheet1!$I$10</f>
        <v>17296.75</v>
      </c>
      <c r="G11" s="4" t="s">
        <v>487</v>
      </c>
      <c r="H11" s="11">
        <f>[3]Sheet1!$I$12</f>
        <v>839522.76</v>
      </c>
      <c r="I11" s="294" t="str">
        <f>'S1 Major Creditors Mid-Yr'!E11</f>
        <v>7. Ngqutura Transport Services</v>
      </c>
      <c r="J11" s="123">
        <f>'S1 Major Creditors Mid-Yr'!F11</f>
        <v>831416.05</v>
      </c>
    </row>
    <row r="12" spans="1:12" x14ac:dyDescent="0.2">
      <c r="B12" s="10"/>
      <c r="C12" s="4"/>
      <c r="D12" s="11"/>
      <c r="E12" s="208" t="s">
        <v>498</v>
      </c>
      <c r="F12" s="123">
        <f>[2]Sheet1!$I$11</f>
        <v>12650</v>
      </c>
      <c r="G12" s="4" t="s">
        <v>488</v>
      </c>
      <c r="H12" s="11">
        <f>[3]Sheet1!$I$13</f>
        <v>728240.82</v>
      </c>
      <c r="I12" s="294" t="str">
        <f>'S1 Major Creditors Mid-Yr'!E12</f>
        <v>8. Masilakhe Consulting</v>
      </c>
      <c r="J12" s="123">
        <f>'S1 Major Creditors Mid-Yr'!F12</f>
        <v>627581.85</v>
      </c>
    </row>
    <row r="13" spans="1:12" x14ac:dyDescent="0.2">
      <c r="B13" s="10"/>
      <c r="C13" s="4"/>
      <c r="D13" s="11"/>
      <c r="E13" s="208" t="s">
        <v>499</v>
      </c>
      <c r="F13" s="123">
        <f>[2]Sheet1!$I$12</f>
        <v>11091.23</v>
      </c>
      <c r="G13" s="4" t="s">
        <v>489</v>
      </c>
      <c r="H13" s="11">
        <f>[3]Sheet1!$I$14</f>
        <v>325817.14</v>
      </c>
      <c r="I13" s="294" t="str">
        <f>'S1 Major Creditors Mid-Yr'!E13</f>
        <v>9. SNG Grant Thornton</v>
      </c>
      <c r="J13" s="123">
        <f>'S1 Major Creditors Mid-Yr'!F13</f>
        <v>600851.6</v>
      </c>
    </row>
    <row r="14" spans="1:12" x14ac:dyDescent="0.2">
      <c r="B14" s="12"/>
      <c r="C14" s="177"/>
      <c r="D14" s="13"/>
      <c r="E14" s="422" t="s">
        <v>502</v>
      </c>
      <c r="F14" s="14">
        <f>[2]Sheet1!$I$15</f>
        <v>3507.94</v>
      </c>
      <c r="G14" s="177" t="s">
        <v>490</v>
      </c>
      <c r="H14" s="13">
        <f>[3]Sheet1!$I$15</f>
        <v>306125.76</v>
      </c>
      <c r="I14" s="296" t="str">
        <f>'S1 Major Creditors Mid-Yr'!E14</f>
        <v>10. LL Security</v>
      </c>
      <c r="J14" s="14">
        <f>'S1 Major Creditors Mid-Yr'!F14</f>
        <v>580640.07999999996</v>
      </c>
    </row>
    <row r="15" spans="1:12" ht="12" thickBot="1" x14ac:dyDescent="0.25">
      <c r="A15" s="3" t="s">
        <v>9</v>
      </c>
      <c r="B15" s="5">
        <f>SUM(B5:B14)</f>
        <v>-175871.72</v>
      </c>
      <c r="C15" s="5">
        <f>SUM(C5:C14)</f>
        <v>2592413.59</v>
      </c>
      <c r="D15" s="5">
        <f t="shared" ref="D15:J15" si="0">SUM(D5:D14)</f>
        <v>3959638.87</v>
      </c>
      <c r="E15" s="4"/>
      <c r="F15" s="418">
        <f t="shared" si="0"/>
        <v>1326730.0199999998</v>
      </c>
      <c r="G15" s="4"/>
      <c r="H15" s="418">
        <f t="shared" si="0"/>
        <v>16336892.799999999</v>
      </c>
      <c r="I15" s="4"/>
      <c r="J15" s="5">
        <f t="shared" si="0"/>
        <v>56586915.909999996</v>
      </c>
    </row>
    <row r="16" spans="1:12" ht="12" thickTop="1" x14ac:dyDescent="0.2"/>
    <row r="17" spans="1:4" ht="12" thickBot="1" x14ac:dyDescent="0.25">
      <c r="A17" s="423" t="s">
        <v>471</v>
      </c>
    </row>
    <row r="18" spans="1:4" ht="12" thickBot="1" x14ac:dyDescent="0.25">
      <c r="A18" s="423" t="s">
        <v>151</v>
      </c>
      <c r="D18" s="330"/>
    </row>
    <row r="19" spans="1:4" ht="12" thickBot="1" x14ac:dyDescent="0.25">
      <c r="D19" s="330"/>
    </row>
    <row r="20" spans="1:4" ht="12" thickBot="1" x14ac:dyDescent="0.25">
      <c r="D20" s="330"/>
    </row>
    <row r="21" spans="1:4" ht="12" thickBot="1" x14ac:dyDescent="0.25">
      <c r="D21" s="330"/>
    </row>
    <row r="22" spans="1:4" ht="12" thickBot="1" x14ac:dyDescent="0.25">
      <c r="D22" s="330"/>
    </row>
    <row r="23" spans="1:4" ht="12" thickBot="1" x14ac:dyDescent="0.25">
      <c r="D23" s="330"/>
    </row>
    <row r="24" spans="1:4" ht="12" thickBot="1" x14ac:dyDescent="0.25">
      <c r="D24" s="330"/>
    </row>
  </sheetData>
  <mergeCells count="3">
    <mergeCell ref="B3:D3"/>
    <mergeCell ref="A2:H2"/>
    <mergeCell ref="E3:J3"/>
  </mergeCells>
  <pageMargins left="0.7" right="0.7" top="0.75" bottom="0.75" header="0.3" footer="0.3"/>
  <pageSetup paperSize="9" orientation="portrait" r:id="rId1"/>
  <ignoredErrors>
    <ignoredError sqref="J15 H15 B15:F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12"/>
  <sheetViews>
    <sheetView showGridLines="0" workbookViewId="0">
      <selection activeCell="A19" sqref="A19"/>
    </sheetView>
  </sheetViews>
  <sheetFormatPr defaultRowHeight="11.25" x14ac:dyDescent="0.2"/>
  <cols>
    <col min="1" max="1" width="52.42578125" style="3" bestFit="1" customWidth="1"/>
    <col min="2" max="2" width="10.140625" style="3" customWidth="1"/>
    <col min="3" max="3" width="11.5703125" style="3" bestFit="1" customWidth="1"/>
    <col min="4" max="4" width="12.42578125" style="3" customWidth="1"/>
    <col min="5" max="5" width="14.85546875" style="3" customWidth="1"/>
    <col min="6" max="6" width="12.140625" style="3" customWidth="1"/>
    <col min="7" max="7" width="16.5703125" style="3" customWidth="1"/>
    <col min="8" max="8" width="0.5703125" style="3" customWidth="1"/>
    <col min="9" max="9" width="14.140625" style="3" bestFit="1" customWidth="1"/>
    <col min="10" max="16384" width="9.140625" style="3"/>
  </cols>
  <sheetData>
    <row r="1" spans="1:14" x14ac:dyDescent="0.2">
      <c r="A1" s="324" t="s">
        <v>357</v>
      </c>
    </row>
    <row r="2" spans="1:14" x14ac:dyDescent="0.2">
      <c r="A2" s="473" t="s">
        <v>309</v>
      </c>
      <c r="B2" s="473"/>
      <c r="C2" s="473"/>
      <c r="D2" s="473"/>
      <c r="E2" s="473"/>
      <c r="F2" s="473"/>
      <c r="G2" s="473"/>
    </row>
    <row r="3" spans="1:14" ht="27.75" customHeight="1" x14ac:dyDescent="0.2">
      <c r="A3" s="202" t="s">
        <v>11</v>
      </c>
      <c r="B3" s="468" t="s">
        <v>242</v>
      </c>
      <c r="C3" s="468"/>
      <c r="D3" s="468"/>
      <c r="E3" s="468"/>
      <c r="F3" s="468"/>
      <c r="G3" s="468"/>
    </row>
    <row r="4" spans="1:14" ht="33.75" x14ac:dyDescent="0.2">
      <c r="A4" s="56" t="s">
        <v>99</v>
      </c>
      <c r="B4" s="138" t="s">
        <v>239</v>
      </c>
      <c r="C4" s="138" t="s">
        <v>243</v>
      </c>
      <c r="D4" s="195" t="s">
        <v>310</v>
      </c>
      <c r="E4" s="195" t="s">
        <v>311</v>
      </c>
      <c r="F4" s="138" t="s">
        <v>312</v>
      </c>
      <c r="G4" s="194" t="s">
        <v>313</v>
      </c>
      <c r="I4" s="321" t="str">
        <f>'S1 - Fin Perf Rev'!I4</f>
        <v>FT _ Additional Comments / Notes</v>
      </c>
    </row>
    <row r="5" spans="1:14" x14ac:dyDescent="0.2">
      <c r="A5" s="56" t="s">
        <v>182</v>
      </c>
      <c r="B5" s="190"/>
      <c r="C5" s="190"/>
      <c r="D5" s="57"/>
      <c r="E5" s="190"/>
      <c r="F5" s="155"/>
      <c r="G5" s="155">
        <f>F5-B5</f>
        <v>0</v>
      </c>
      <c r="I5" s="407"/>
    </row>
    <row r="6" spans="1:14" ht="24.75" customHeight="1" x14ac:dyDescent="0.2">
      <c r="A6" s="411" t="s">
        <v>476</v>
      </c>
      <c r="B6" s="191">
        <v>5191397</v>
      </c>
      <c r="C6" s="191">
        <f>'[4]Approved Budget_Detailed'!$H$35-'[4]Approved Budget_Detailed'!$H$29-'[4]Approved Budget_Detailed'!$H$30</f>
        <v>23233394.370000001</v>
      </c>
      <c r="D6" s="58">
        <f>'[4]Approved Budget_Detailed'!$J$35-'[4]Approved Budget_Detailed'!$J$29-'[4]Approved Budget_Detailed'!$J$30</f>
        <v>12422280.99</v>
      </c>
      <c r="E6" s="191">
        <v>18452582</v>
      </c>
      <c r="F6" s="156">
        <f>'S1 - Trading Serv Op Sur Def'!B6</f>
        <v>17897737</v>
      </c>
      <c r="G6" s="156">
        <f t="shared" ref="G6" si="0">F6-B6</f>
        <v>12706340</v>
      </c>
      <c r="I6" s="474" t="s">
        <v>477</v>
      </c>
      <c r="J6" s="474"/>
      <c r="K6" s="474"/>
      <c r="L6" s="474"/>
      <c r="M6" s="474"/>
      <c r="N6" s="474"/>
    </row>
    <row r="7" spans="1:14" ht="3.75" customHeight="1" x14ac:dyDescent="0.2">
      <c r="A7" s="411"/>
      <c r="B7" s="191"/>
      <c r="C7" s="191"/>
      <c r="D7" s="58"/>
      <c r="E7" s="191"/>
      <c r="F7" s="156"/>
      <c r="G7" s="156"/>
      <c r="I7" s="407"/>
    </row>
    <row r="8" spans="1:14" x14ac:dyDescent="0.2">
      <c r="A8" s="169" t="s">
        <v>181</v>
      </c>
      <c r="B8" s="191">
        <v>0</v>
      </c>
      <c r="C8" s="191">
        <v>0</v>
      </c>
      <c r="D8" s="58">
        <v>0</v>
      </c>
      <c r="E8" s="191">
        <v>0</v>
      </c>
      <c r="F8" s="156">
        <v>0</v>
      </c>
      <c r="G8" s="156">
        <v>0</v>
      </c>
      <c r="I8" s="409" t="s">
        <v>472</v>
      </c>
    </row>
    <row r="9" spans="1:14" x14ac:dyDescent="0.2">
      <c r="A9" s="169" t="s">
        <v>183</v>
      </c>
      <c r="B9" s="191">
        <v>0</v>
      </c>
      <c r="C9" s="191">
        <v>0</v>
      </c>
      <c r="D9" s="58">
        <v>0</v>
      </c>
      <c r="E9" s="191">
        <v>0</v>
      </c>
      <c r="F9" s="156">
        <v>0</v>
      </c>
      <c r="G9" s="156">
        <v>0</v>
      </c>
      <c r="I9" s="409" t="s">
        <v>473</v>
      </c>
    </row>
    <row r="10" spans="1:14" x14ac:dyDescent="0.2">
      <c r="A10" s="169" t="s">
        <v>185</v>
      </c>
      <c r="B10" s="191">
        <v>0</v>
      </c>
      <c r="C10" s="191">
        <v>0</v>
      </c>
      <c r="D10" s="58">
        <v>0</v>
      </c>
      <c r="E10" s="191">
        <v>0</v>
      </c>
      <c r="F10" s="156">
        <v>0</v>
      </c>
      <c r="G10" s="156">
        <v>0</v>
      </c>
      <c r="I10" s="409" t="s">
        <v>474</v>
      </c>
    </row>
    <row r="11" spans="1:14" x14ac:dyDescent="0.2">
      <c r="A11" s="169" t="s">
        <v>184</v>
      </c>
      <c r="B11" s="191">
        <v>0</v>
      </c>
      <c r="C11" s="191">
        <v>0</v>
      </c>
      <c r="D11" s="58">
        <v>0</v>
      </c>
      <c r="E11" s="191">
        <v>0</v>
      </c>
      <c r="F11" s="156">
        <v>0</v>
      </c>
      <c r="G11" s="156">
        <v>0</v>
      </c>
      <c r="I11" s="409" t="s">
        <v>475</v>
      </c>
    </row>
    <row r="12" spans="1:14" x14ac:dyDescent="0.2">
      <c r="A12" s="198" t="s">
        <v>182</v>
      </c>
      <c r="B12" s="200">
        <f>SUM(B5:B11)</f>
        <v>5191397</v>
      </c>
      <c r="C12" s="200">
        <f t="shared" ref="C12:F12" si="1">SUM(C5:C11)</f>
        <v>23233394.370000001</v>
      </c>
      <c r="D12" s="199">
        <f t="shared" si="1"/>
        <v>12422280.99</v>
      </c>
      <c r="E12" s="200">
        <f t="shared" si="1"/>
        <v>18452582</v>
      </c>
      <c r="F12" s="199">
        <f t="shared" si="1"/>
        <v>17897737</v>
      </c>
      <c r="G12" s="201">
        <f>SUM(G5:G11)</f>
        <v>12706340</v>
      </c>
      <c r="I12" s="407"/>
    </row>
  </sheetData>
  <mergeCells count="3">
    <mergeCell ref="A2:G2"/>
    <mergeCell ref="B3:G3"/>
    <mergeCell ref="I6:N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15"/>
  <sheetViews>
    <sheetView showGridLines="0" workbookViewId="0">
      <selection activeCell="E19" sqref="E19"/>
    </sheetView>
  </sheetViews>
  <sheetFormatPr defaultRowHeight="11.25" x14ac:dyDescent="0.2"/>
  <cols>
    <col min="1" max="1" width="56.5703125" style="3" customWidth="1"/>
    <col min="2" max="2" width="3.5703125" style="3" customWidth="1"/>
    <col min="3" max="3" width="11.85546875" style="3" bestFit="1" customWidth="1"/>
    <col min="4" max="4" width="11.5703125" style="3" bestFit="1" customWidth="1"/>
    <col min="5" max="5" width="10.5703125" style="3" bestFit="1" customWidth="1"/>
    <col min="6" max="6" width="7.42578125" style="3" customWidth="1"/>
    <col min="7" max="7" width="10.140625" style="3" customWidth="1"/>
    <col min="8" max="8" width="0.85546875" style="3" customWidth="1"/>
    <col min="9" max="9" width="12.5703125" style="321" bestFit="1" customWidth="1"/>
    <col min="10" max="16384" width="9.140625" style="3"/>
  </cols>
  <sheetData>
    <row r="1" spans="1:9" x14ac:dyDescent="0.2">
      <c r="A1" s="323" t="s">
        <v>357</v>
      </c>
    </row>
    <row r="2" spans="1:9" x14ac:dyDescent="0.2">
      <c r="A2" s="473" t="s">
        <v>315</v>
      </c>
      <c r="B2" s="473"/>
      <c r="C2" s="473"/>
      <c r="D2" s="473"/>
      <c r="E2" s="329"/>
      <c r="F2" s="29"/>
      <c r="G2" s="93"/>
    </row>
    <row r="3" spans="1:9" ht="27.75" customHeight="1" x14ac:dyDescent="0.2">
      <c r="A3" s="202" t="s">
        <v>11</v>
      </c>
      <c r="B3" s="144"/>
      <c r="C3" s="468" t="s">
        <v>316</v>
      </c>
      <c r="D3" s="468"/>
      <c r="E3" s="468"/>
      <c r="F3" s="468"/>
      <c r="G3" s="468"/>
    </row>
    <row r="4" spans="1:9" ht="33.75" x14ac:dyDescent="0.2">
      <c r="A4" s="56" t="s">
        <v>99</v>
      </c>
      <c r="B4" s="161"/>
      <c r="C4" s="20" t="s">
        <v>100</v>
      </c>
      <c r="D4" s="20" t="s">
        <v>101</v>
      </c>
      <c r="E4" s="154" t="s">
        <v>102</v>
      </c>
      <c r="F4" s="168" t="s">
        <v>13</v>
      </c>
      <c r="G4" s="167" t="s">
        <v>317</v>
      </c>
      <c r="I4" s="321" t="str">
        <f>'S1 - Trading Serv Op Sur Def'!G4</f>
        <v>FT _ Additional Comments / Notes</v>
      </c>
    </row>
    <row r="5" spans="1:9" x14ac:dyDescent="0.2">
      <c r="A5" s="170" t="s">
        <v>47</v>
      </c>
      <c r="C5" s="191">
        <v>0</v>
      </c>
      <c r="D5" s="58">
        <v>0</v>
      </c>
      <c r="E5" s="156">
        <v>0</v>
      </c>
      <c r="F5" s="164" t="e">
        <f>D5/C5</f>
        <v>#DIV/0!</v>
      </c>
      <c r="G5" s="159">
        <v>0</v>
      </c>
      <c r="I5" s="409" t="s">
        <v>480</v>
      </c>
    </row>
    <row r="6" spans="1:9" x14ac:dyDescent="0.2">
      <c r="A6" s="170" t="s">
        <v>48</v>
      </c>
      <c r="C6" s="191">
        <v>0</v>
      </c>
      <c r="D6" s="58">
        <v>0</v>
      </c>
      <c r="E6" s="156">
        <f>C6-D6</f>
        <v>0</v>
      </c>
      <c r="F6" s="164" t="e">
        <f t="shared" ref="F6:F12" si="0">D6/C6</f>
        <v>#DIV/0!</v>
      </c>
      <c r="G6" s="159">
        <v>0</v>
      </c>
      <c r="I6" s="409" t="str">
        <f>'S1 - Trading Serv Op Sur Def'!G8</f>
        <v>Entity not trading in electricity to the public</v>
      </c>
    </row>
    <row r="7" spans="1:9" x14ac:dyDescent="0.2">
      <c r="A7" s="170" t="s">
        <v>49</v>
      </c>
      <c r="C7" s="191">
        <v>0</v>
      </c>
      <c r="D7" s="58">
        <v>0</v>
      </c>
      <c r="E7" s="156">
        <f t="shared" ref="E7:E11" si="1">C7-D7</f>
        <v>0</v>
      </c>
      <c r="F7" s="164" t="e">
        <f t="shared" si="0"/>
        <v>#DIV/0!</v>
      </c>
      <c r="G7" s="159">
        <v>0</v>
      </c>
      <c r="I7" s="409" t="str">
        <f>'S1 - Trading Serv Op Sur Def'!G9</f>
        <v>Entity not trading in water services to the public</v>
      </c>
    </row>
    <row r="8" spans="1:9" x14ac:dyDescent="0.2">
      <c r="A8" s="170" t="s">
        <v>50</v>
      </c>
      <c r="C8" s="191">
        <v>0</v>
      </c>
      <c r="D8" s="58">
        <v>0</v>
      </c>
      <c r="E8" s="156">
        <f t="shared" si="1"/>
        <v>0</v>
      </c>
      <c r="F8" s="164" t="e">
        <f t="shared" si="0"/>
        <v>#DIV/0!</v>
      </c>
      <c r="G8" s="159">
        <v>0</v>
      </c>
      <c r="I8" s="409" t="str">
        <f>'S1 - Trading Serv Op Sur Def'!G10</f>
        <v>Entity not trading in bulk infrastructure provision</v>
      </c>
    </row>
    <row r="9" spans="1:9" x14ac:dyDescent="0.2">
      <c r="A9" s="170" t="s">
        <v>51</v>
      </c>
      <c r="C9" s="191">
        <v>0</v>
      </c>
      <c r="D9" s="58">
        <v>0</v>
      </c>
      <c r="E9" s="156">
        <f t="shared" si="1"/>
        <v>0</v>
      </c>
      <c r="F9" s="164" t="e">
        <f t="shared" si="0"/>
        <v>#DIV/0!</v>
      </c>
      <c r="G9" s="159">
        <v>0</v>
      </c>
      <c r="I9" s="409" t="str">
        <f>'S1 - Trading Serv Op Sur Def'!G11</f>
        <v xml:space="preserve">Entity not trading in waste and refuse management to public </v>
      </c>
    </row>
    <row r="10" spans="1:9" x14ac:dyDescent="0.2">
      <c r="A10" s="170" t="s">
        <v>97</v>
      </c>
      <c r="C10" s="191">
        <v>0</v>
      </c>
      <c r="D10" s="58">
        <v>0</v>
      </c>
      <c r="E10" s="156">
        <f t="shared" si="1"/>
        <v>0</v>
      </c>
      <c r="F10" s="164" t="e">
        <f t="shared" si="0"/>
        <v>#DIV/0!</v>
      </c>
      <c r="G10" s="159">
        <v>0</v>
      </c>
      <c r="I10" s="409" t="s">
        <v>478</v>
      </c>
    </row>
    <row r="11" spans="1:9" x14ac:dyDescent="0.2">
      <c r="A11" s="170" t="s">
        <v>98</v>
      </c>
      <c r="C11" s="413">
        <v>0</v>
      </c>
      <c r="D11" s="59">
        <v>0</v>
      </c>
      <c r="E11" s="156">
        <f t="shared" si="1"/>
        <v>0</v>
      </c>
      <c r="F11" s="165" t="e">
        <f t="shared" si="0"/>
        <v>#DIV/0!</v>
      </c>
      <c r="G11" s="160">
        <v>0</v>
      </c>
      <c r="I11" s="409" t="s">
        <v>479</v>
      </c>
    </row>
    <row r="12" spans="1:9" ht="12" thickBot="1" x14ac:dyDescent="0.25">
      <c r="A12" s="170"/>
      <c r="C12" s="5">
        <f>SUM(C5:C11)</f>
        <v>0</v>
      </c>
      <c r="D12" s="5">
        <f>SUM(D5:D11)</f>
        <v>0</v>
      </c>
      <c r="E12" s="5">
        <f>SUM(E5:E11)</f>
        <v>0</v>
      </c>
      <c r="F12" s="166" t="e">
        <f t="shared" si="0"/>
        <v>#DIV/0!</v>
      </c>
      <c r="G12" s="5">
        <f>SUM(G5:G11)</f>
        <v>0</v>
      </c>
    </row>
    <row r="13" spans="1:9" ht="12" thickTop="1" x14ac:dyDescent="0.2"/>
    <row r="15" spans="1:9" x14ac:dyDescent="0.2">
      <c r="F15" s="4"/>
    </row>
  </sheetData>
  <mergeCells count="2">
    <mergeCell ref="C3:G3"/>
    <mergeCell ref="A2:D2"/>
  </mergeCells>
  <conditionalFormatting sqref="F5">
    <cfRule type="cellIs" dxfId="32" priority="3" operator="lessThanOrEqual">
      <formula>0.5</formula>
    </cfRule>
  </conditionalFormatting>
  <conditionalFormatting sqref="F6:F11">
    <cfRule type="cellIs" dxfId="31" priority="2" operator="lessThanOrEqual">
      <formula>0.5</formula>
    </cfRule>
  </conditionalFormatting>
  <conditionalFormatting sqref="F12">
    <cfRule type="cellIs" dxfId="30" priority="1" operator="lessThanOrEqual">
      <formula>0.5</formula>
    </cfRule>
  </conditionalFormatting>
  <pageMargins left="0.7" right="0.7" top="0.75" bottom="0.75" header="0.3" footer="0.3"/>
  <pageSetup paperSize="9" orientation="portrait" r:id="rId1"/>
  <ignoredErrors>
    <ignoredError sqref="F6:F11" evalError="1"/>
    <ignoredError sqref="F1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12"/>
  <sheetViews>
    <sheetView showGridLines="0" workbookViewId="0">
      <selection activeCell="E16" sqref="E16"/>
    </sheetView>
  </sheetViews>
  <sheetFormatPr defaultRowHeight="11.25" x14ac:dyDescent="0.2"/>
  <cols>
    <col min="1" max="1" width="53.28515625" style="3" bestFit="1" customWidth="1"/>
    <col min="2" max="2" width="13.7109375" style="3" customWidth="1"/>
    <col min="3" max="3" width="15.140625" style="3" customWidth="1"/>
    <col min="4" max="4" width="14" style="3" customWidth="1"/>
    <col min="5" max="5" width="14.85546875" style="3" customWidth="1"/>
    <col min="6" max="6" width="1.140625" style="3" customWidth="1"/>
    <col min="7" max="7" width="14.140625" style="3" bestFit="1" customWidth="1"/>
    <col min="8" max="16384" width="9.140625" style="3"/>
  </cols>
  <sheetData>
    <row r="1" spans="1:12" x14ac:dyDescent="0.2">
      <c r="A1" s="323" t="s">
        <v>357</v>
      </c>
    </row>
    <row r="2" spans="1:12" x14ac:dyDescent="0.2">
      <c r="A2" s="473" t="s">
        <v>319</v>
      </c>
      <c r="B2" s="473"/>
      <c r="C2" s="473"/>
      <c r="D2" s="473"/>
      <c r="E2" s="473"/>
    </row>
    <row r="3" spans="1:12" ht="27.75" customHeight="1" x14ac:dyDescent="0.2">
      <c r="A3" s="202" t="s">
        <v>11</v>
      </c>
      <c r="B3" s="468" t="s">
        <v>242</v>
      </c>
      <c r="C3" s="468"/>
      <c r="D3" s="468"/>
      <c r="E3" s="468"/>
    </row>
    <row r="4" spans="1:12" ht="33.75" x14ac:dyDescent="0.2">
      <c r="A4" s="56" t="s">
        <v>99</v>
      </c>
      <c r="B4" s="138" t="s">
        <v>481</v>
      </c>
      <c r="C4" s="138" t="s">
        <v>314</v>
      </c>
      <c r="D4" s="195" t="s">
        <v>320</v>
      </c>
      <c r="E4" s="194" t="s">
        <v>232</v>
      </c>
      <c r="G4" s="408" t="s">
        <v>376</v>
      </c>
    </row>
    <row r="5" spans="1:12" x14ac:dyDescent="0.2">
      <c r="A5" s="56" t="s">
        <v>182</v>
      </c>
      <c r="B5" s="190"/>
      <c r="C5" s="190"/>
      <c r="D5" s="155"/>
      <c r="E5" s="155"/>
      <c r="G5" s="407"/>
    </row>
    <row r="6" spans="1:12" ht="24" customHeight="1" x14ac:dyDescent="0.2">
      <c r="A6" s="411" t="s">
        <v>476</v>
      </c>
      <c r="B6" s="191">
        <f>16103036+1794701</f>
        <v>17897737</v>
      </c>
      <c r="C6" s="191">
        <v>10075242.33</v>
      </c>
      <c r="D6" s="156">
        <v>5474916.0899999999</v>
      </c>
      <c r="E6" s="156">
        <f t="shared" ref="E6:E11" si="0">D6-C6</f>
        <v>-4600326.24</v>
      </c>
      <c r="F6" s="7"/>
      <c r="G6" s="475" t="s">
        <v>477</v>
      </c>
      <c r="H6" s="475"/>
      <c r="I6" s="475"/>
      <c r="J6" s="475"/>
      <c r="K6" s="475"/>
      <c r="L6" s="475"/>
    </row>
    <row r="7" spans="1:12" ht="5.25" customHeight="1" x14ac:dyDescent="0.2">
      <c r="A7" s="412"/>
      <c r="B7" s="123"/>
      <c r="C7" s="123"/>
      <c r="D7" s="153"/>
      <c r="E7" s="156">
        <f t="shared" si="0"/>
        <v>0</v>
      </c>
      <c r="G7" s="410"/>
      <c r="H7" s="410"/>
      <c r="I7" s="410"/>
      <c r="J7" s="410"/>
      <c r="K7" s="410"/>
      <c r="L7" s="410"/>
    </row>
    <row r="8" spans="1:12" x14ac:dyDescent="0.2">
      <c r="A8" s="169" t="s">
        <v>181</v>
      </c>
      <c r="B8" s="191">
        <v>0</v>
      </c>
      <c r="C8" s="191">
        <v>0</v>
      </c>
      <c r="D8" s="156">
        <v>0</v>
      </c>
      <c r="E8" s="156">
        <f t="shared" si="0"/>
        <v>0</v>
      </c>
      <c r="G8" s="409" t="s">
        <v>472</v>
      </c>
      <c r="H8" s="321"/>
      <c r="I8" s="321"/>
      <c r="J8" s="321"/>
      <c r="K8" s="321"/>
    </row>
    <row r="9" spans="1:12" x14ac:dyDescent="0.2">
      <c r="A9" s="169" t="s">
        <v>183</v>
      </c>
      <c r="B9" s="191">
        <v>0</v>
      </c>
      <c r="C9" s="191">
        <v>0</v>
      </c>
      <c r="D9" s="156">
        <v>0</v>
      </c>
      <c r="E9" s="156">
        <f t="shared" si="0"/>
        <v>0</v>
      </c>
      <c r="G9" s="409" t="s">
        <v>473</v>
      </c>
      <c r="H9" s="321"/>
      <c r="I9" s="321"/>
      <c r="J9" s="321"/>
      <c r="K9" s="321"/>
    </row>
    <row r="10" spans="1:12" x14ac:dyDescent="0.2">
      <c r="A10" s="169" t="s">
        <v>185</v>
      </c>
      <c r="B10" s="191">
        <v>0</v>
      </c>
      <c r="C10" s="191">
        <v>0</v>
      </c>
      <c r="D10" s="156">
        <v>0</v>
      </c>
      <c r="E10" s="156">
        <f t="shared" si="0"/>
        <v>0</v>
      </c>
      <c r="G10" s="409" t="s">
        <v>474</v>
      </c>
      <c r="H10" s="321"/>
      <c r="I10" s="321"/>
      <c r="J10" s="321"/>
      <c r="K10" s="321"/>
    </row>
    <row r="11" spans="1:12" x14ac:dyDescent="0.2">
      <c r="A11" s="169" t="s">
        <v>184</v>
      </c>
      <c r="B11" s="191">
        <v>0</v>
      </c>
      <c r="C11" s="191">
        <v>0</v>
      </c>
      <c r="D11" s="156">
        <v>0</v>
      </c>
      <c r="E11" s="258">
        <f t="shared" si="0"/>
        <v>0</v>
      </c>
      <c r="G11" s="409" t="s">
        <v>475</v>
      </c>
      <c r="H11" s="321"/>
      <c r="I11" s="321"/>
      <c r="J11" s="321"/>
      <c r="K11" s="321"/>
    </row>
    <row r="12" spans="1:12" x14ac:dyDescent="0.2">
      <c r="A12" s="198" t="s">
        <v>182</v>
      </c>
      <c r="B12" s="200">
        <f>SUM(B5:B11)</f>
        <v>17897737</v>
      </c>
      <c r="C12" s="200">
        <f t="shared" ref="C12:D12" si="1">SUM(C5:C11)</f>
        <v>10075242.33</v>
      </c>
      <c r="D12" s="199">
        <f t="shared" si="1"/>
        <v>5474916.0899999999</v>
      </c>
      <c r="E12" s="201">
        <f>SUM(E5:E11)</f>
        <v>-4600326.24</v>
      </c>
      <c r="G12" s="407"/>
    </row>
  </sheetData>
  <mergeCells count="3">
    <mergeCell ref="A2:E2"/>
    <mergeCell ref="B3:E3"/>
    <mergeCell ref="G6:L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19"/>
  <sheetViews>
    <sheetView showGridLines="0" workbookViewId="0">
      <selection activeCell="F22" sqref="F22"/>
    </sheetView>
  </sheetViews>
  <sheetFormatPr defaultRowHeight="11.25" x14ac:dyDescent="0.2"/>
  <cols>
    <col min="1" max="1" width="24.85546875" style="3" bestFit="1" customWidth="1"/>
    <col min="2" max="2" width="9.85546875" style="3" bestFit="1" customWidth="1"/>
    <col min="3" max="3" width="11.5703125" style="3" bestFit="1" customWidth="1"/>
    <col min="4" max="4" width="10.5703125" style="3" bestFit="1" customWidth="1"/>
    <col min="5" max="5" width="7.42578125" style="3" customWidth="1"/>
    <col min="6" max="6" width="10.140625" style="3" customWidth="1"/>
    <col min="7" max="7" width="1.140625" style="3" customWidth="1"/>
    <col min="8" max="8" width="12.5703125" style="321" bestFit="1" customWidth="1"/>
    <col min="9" max="16384" width="9.140625" style="3"/>
  </cols>
  <sheetData>
    <row r="1" spans="1:8" x14ac:dyDescent="0.2">
      <c r="A1" s="324" t="s">
        <v>357</v>
      </c>
    </row>
    <row r="2" spans="1:8" x14ac:dyDescent="0.2">
      <c r="A2" s="329" t="s">
        <v>318</v>
      </c>
      <c r="B2" s="329"/>
      <c r="C2" s="329"/>
      <c r="D2" s="329"/>
      <c r="E2" s="29"/>
      <c r="F2" s="93"/>
    </row>
    <row r="3" spans="1:8" ht="27.75" customHeight="1" x14ac:dyDescent="0.2">
      <c r="A3" s="202" t="s">
        <v>11</v>
      </c>
      <c r="B3" s="468" t="s">
        <v>316</v>
      </c>
      <c r="C3" s="468"/>
      <c r="D3" s="468"/>
      <c r="E3" s="468"/>
      <c r="F3" s="468"/>
    </row>
    <row r="4" spans="1:8" ht="33.75" x14ac:dyDescent="0.2">
      <c r="A4" s="56" t="s">
        <v>99</v>
      </c>
      <c r="B4" s="154" t="s">
        <v>506</v>
      </c>
      <c r="C4" s="20" t="s">
        <v>101</v>
      </c>
      <c r="D4" s="154" t="s">
        <v>507</v>
      </c>
      <c r="E4" s="168" t="s">
        <v>13</v>
      </c>
      <c r="F4" s="167" t="s">
        <v>317</v>
      </c>
      <c r="H4" s="321" t="str">
        <f>'[7]S1A - Trading Serv Sur-Deficit'!I4</f>
        <v>FT _ Additional Comments / Notes</v>
      </c>
    </row>
    <row r="5" spans="1:8" x14ac:dyDescent="0.2">
      <c r="A5" s="169" t="s">
        <v>52</v>
      </c>
      <c r="B5" s="162">
        <v>17469919.469999999</v>
      </c>
      <c r="C5" s="57">
        <v>1180800.2</v>
      </c>
      <c r="D5" s="155">
        <f>B5-C5</f>
        <v>16289119.27</v>
      </c>
      <c r="E5" s="157">
        <f>C5/B5</f>
        <v>6.7590477565034821E-2</v>
      </c>
      <c r="F5" s="158"/>
      <c r="H5" s="409"/>
    </row>
    <row r="6" spans="1:8" x14ac:dyDescent="0.2">
      <c r="A6" s="169" t="s">
        <v>504</v>
      </c>
      <c r="B6" s="163">
        <v>590000</v>
      </c>
      <c r="C6" s="58">
        <v>604546.54</v>
      </c>
      <c r="D6" s="191">
        <f>B6-C6</f>
        <v>-14546.540000000037</v>
      </c>
      <c r="E6" s="164">
        <f t="shared" ref="E6:E16" si="0">C6/B6</f>
        <v>1.024655152542373</v>
      </c>
      <c r="F6" s="159"/>
      <c r="H6" s="409" t="s">
        <v>505</v>
      </c>
    </row>
    <row r="7" spans="1:8" x14ac:dyDescent="0.2">
      <c r="A7" s="169" t="s">
        <v>54</v>
      </c>
      <c r="B7" s="163">
        <v>0</v>
      </c>
      <c r="C7" s="58">
        <v>0</v>
      </c>
      <c r="D7" s="156">
        <f t="shared" ref="D7:D15" si="1">B7-C7</f>
        <v>0</v>
      </c>
      <c r="E7" s="164" t="e">
        <f t="shared" si="0"/>
        <v>#DIV/0!</v>
      </c>
      <c r="F7" s="159"/>
      <c r="H7" s="409"/>
    </row>
    <row r="8" spans="1:8" x14ac:dyDescent="0.2">
      <c r="A8" s="169" t="s">
        <v>103</v>
      </c>
      <c r="B8" s="163">
        <v>1500000</v>
      </c>
      <c r="C8" s="58">
        <v>445145.41</v>
      </c>
      <c r="D8" s="156">
        <f t="shared" si="1"/>
        <v>1054854.5900000001</v>
      </c>
      <c r="E8" s="164">
        <f t="shared" si="0"/>
        <v>0.29676360666666662</v>
      </c>
      <c r="F8" s="159"/>
      <c r="H8" s="409"/>
    </row>
    <row r="9" spans="1:8" x14ac:dyDescent="0.2">
      <c r="A9" s="169" t="s">
        <v>55</v>
      </c>
      <c r="B9" s="163">
        <v>0</v>
      </c>
      <c r="C9" s="58">
        <v>10538.65</v>
      </c>
      <c r="D9" s="156">
        <f t="shared" si="1"/>
        <v>-10538.65</v>
      </c>
      <c r="E9" s="164" t="e">
        <f t="shared" si="0"/>
        <v>#DIV/0!</v>
      </c>
      <c r="F9" s="159"/>
      <c r="H9" s="409"/>
    </row>
    <row r="10" spans="1:8" x14ac:dyDescent="0.2">
      <c r="A10" s="169" t="s">
        <v>53</v>
      </c>
      <c r="B10" s="163">
        <v>0</v>
      </c>
      <c r="C10" s="58">
        <v>0</v>
      </c>
      <c r="D10" s="156">
        <f t="shared" si="1"/>
        <v>0</v>
      </c>
      <c r="E10" s="164" t="e">
        <f t="shared" si="0"/>
        <v>#DIV/0!</v>
      </c>
      <c r="F10" s="159"/>
      <c r="H10" s="409"/>
    </row>
    <row r="11" spans="1:8" x14ac:dyDescent="0.2">
      <c r="A11" s="169" t="s">
        <v>104</v>
      </c>
      <c r="B11" s="163"/>
      <c r="C11" s="58"/>
      <c r="D11" s="156">
        <f t="shared" si="1"/>
        <v>0</v>
      </c>
      <c r="E11" s="164" t="e">
        <f t="shared" si="0"/>
        <v>#DIV/0!</v>
      </c>
      <c r="F11" s="159"/>
      <c r="H11" s="409"/>
    </row>
    <row r="12" spans="1:8" x14ac:dyDescent="0.2">
      <c r="A12" s="169" t="s">
        <v>56</v>
      </c>
      <c r="B12" s="163"/>
      <c r="C12" s="58"/>
      <c r="D12" s="156">
        <f t="shared" si="1"/>
        <v>0</v>
      </c>
      <c r="E12" s="164" t="e">
        <f t="shared" si="0"/>
        <v>#DIV/0!</v>
      </c>
      <c r="F12" s="159"/>
      <c r="H12" s="409"/>
    </row>
    <row r="13" spans="1:8" x14ac:dyDescent="0.2">
      <c r="A13" s="169" t="s">
        <v>201</v>
      </c>
      <c r="B13" s="163"/>
      <c r="C13" s="58"/>
      <c r="D13" s="156">
        <f t="shared" si="1"/>
        <v>0</v>
      </c>
      <c r="E13" s="164" t="e">
        <f t="shared" si="0"/>
        <v>#DIV/0!</v>
      </c>
      <c r="F13" s="159"/>
      <c r="H13" s="409"/>
    </row>
    <row r="14" spans="1:8" x14ac:dyDescent="0.2">
      <c r="A14" s="169" t="s">
        <v>57</v>
      </c>
      <c r="B14" s="163">
        <v>88148048.329999998</v>
      </c>
      <c r="C14" s="58">
        <v>62132291.369999997</v>
      </c>
      <c r="D14" s="156">
        <f t="shared" si="1"/>
        <v>26015756.960000001</v>
      </c>
      <c r="E14" s="164">
        <f t="shared" si="0"/>
        <v>0.70486292716765808</v>
      </c>
      <c r="F14" s="159"/>
      <c r="H14" s="424"/>
    </row>
    <row r="15" spans="1:8" x14ac:dyDescent="0.2">
      <c r="A15" s="169" t="s">
        <v>58</v>
      </c>
      <c r="B15" s="163">
        <v>0</v>
      </c>
      <c r="C15" s="58">
        <v>0</v>
      </c>
      <c r="D15" s="156">
        <f t="shared" si="1"/>
        <v>0</v>
      </c>
      <c r="E15" s="164" t="e">
        <f t="shared" si="0"/>
        <v>#DIV/0!</v>
      </c>
      <c r="F15" s="159"/>
    </row>
    <row r="16" spans="1:8" ht="12" thickBot="1" x14ac:dyDescent="0.25">
      <c r="A16" s="170"/>
      <c r="B16" s="5">
        <f>SUM(B5:B15)</f>
        <v>107707967.8</v>
      </c>
      <c r="C16" s="5">
        <f>SUM(C5:C15)</f>
        <v>64373322.169999994</v>
      </c>
      <c r="D16" s="5">
        <f>SUM(D5:D15)</f>
        <v>43334645.630000003</v>
      </c>
      <c r="E16" s="166">
        <f t="shared" si="0"/>
        <v>0.5976653676126642</v>
      </c>
      <c r="F16" s="5">
        <f>SUM(F5:F15)</f>
        <v>0</v>
      </c>
    </row>
    <row r="17" spans="5:5" ht="12" thickTop="1" x14ac:dyDescent="0.2"/>
    <row r="19" spans="5:5" x14ac:dyDescent="0.2">
      <c r="E19" s="4"/>
    </row>
  </sheetData>
  <mergeCells count="1">
    <mergeCell ref="B3:F3"/>
  </mergeCells>
  <conditionalFormatting sqref="E5">
    <cfRule type="cellIs" dxfId="29" priority="3" operator="lessThanOrEqual">
      <formula>0.5</formula>
    </cfRule>
  </conditionalFormatting>
  <conditionalFormatting sqref="E6:E15">
    <cfRule type="cellIs" dxfId="28" priority="2" operator="lessThanOrEqual">
      <formula>0.5</formula>
    </cfRule>
  </conditionalFormatting>
  <conditionalFormatting sqref="E16">
    <cfRule type="cellIs" dxfId="27" priority="1" operator="lessThanOrEqual">
      <formula>0.5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8A00-9DE3-4A94-8E27-68BC922FDE37}">
  <sheetPr>
    <tabColor rgb="FF00B050"/>
  </sheetPr>
  <dimension ref="A1:K69"/>
  <sheetViews>
    <sheetView showGridLines="0" topLeftCell="A16" workbookViewId="0">
      <selection activeCell="I19" sqref="I19"/>
    </sheetView>
  </sheetViews>
  <sheetFormatPr defaultRowHeight="12.75" x14ac:dyDescent="0.25"/>
  <cols>
    <col min="1" max="1" width="30.85546875" style="220" customWidth="1"/>
    <col min="2" max="5" width="9.140625" style="220" customWidth="1"/>
    <col min="6" max="6" width="11.85546875" style="220" bestFit="1" customWidth="1"/>
    <col min="7" max="7" width="9.5703125" style="220" customWidth="1"/>
    <col min="8" max="8" width="9.85546875" style="220" customWidth="1"/>
    <col min="9" max="11" width="9.5703125" style="220" customWidth="1"/>
    <col min="12" max="12" width="9.85546875" style="220" customWidth="1"/>
    <col min="13" max="15" width="9.5703125" style="220" customWidth="1"/>
    <col min="16" max="17" width="9.85546875" style="220" customWidth="1"/>
    <col min="18" max="249" width="9.140625" style="220"/>
    <col min="250" max="250" width="30.85546875" style="220" customWidth="1"/>
    <col min="251" max="251" width="3" style="220" customWidth="1"/>
    <col min="252" max="261" width="9.140625" style="220" customWidth="1"/>
    <col min="262" max="262" width="11.85546875" style="220" bestFit="1" customWidth="1"/>
    <col min="263" max="263" width="9.5703125" style="220" customWidth="1"/>
    <col min="264" max="264" width="9.85546875" style="220" customWidth="1"/>
    <col min="265" max="267" width="9.5703125" style="220" customWidth="1"/>
    <col min="268" max="268" width="9.85546875" style="220" customWidth="1"/>
    <col min="269" max="271" width="9.5703125" style="220" customWidth="1"/>
    <col min="272" max="273" width="9.85546875" style="220" customWidth="1"/>
    <col min="274" max="505" width="9.140625" style="220"/>
    <col min="506" max="506" width="30.85546875" style="220" customWidth="1"/>
    <col min="507" max="507" width="3" style="220" customWidth="1"/>
    <col min="508" max="517" width="9.140625" style="220" customWidth="1"/>
    <col min="518" max="518" width="11.85546875" style="220" bestFit="1" customWidth="1"/>
    <col min="519" max="519" width="9.5703125" style="220" customWidth="1"/>
    <col min="520" max="520" width="9.85546875" style="220" customWidth="1"/>
    <col min="521" max="523" width="9.5703125" style="220" customWidth="1"/>
    <col min="524" max="524" width="9.85546875" style="220" customWidth="1"/>
    <col min="525" max="527" width="9.5703125" style="220" customWidth="1"/>
    <col min="528" max="529" width="9.85546875" style="220" customWidth="1"/>
    <col min="530" max="761" width="9.140625" style="220"/>
    <col min="762" max="762" width="30.85546875" style="220" customWidth="1"/>
    <col min="763" max="763" width="3" style="220" customWidth="1"/>
    <col min="764" max="773" width="9.140625" style="220" customWidth="1"/>
    <col min="774" max="774" width="11.85546875" style="220" bestFit="1" customWidth="1"/>
    <col min="775" max="775" width="9.5703125" style="220" customWidth="1"/>
    <col min="776" max="776" width="9.85546875" style="220" customWidth="1"/>
    <col min="777" max="779" width="9.5703125" style="220" customWidth="1"/>
    <col min="780" max="780" width="9.85546875" style="220" customWidth="1"/>
    <col min="781" max="783" width="9.5703125" style="220" customWidth="1"/>
    <col min="784" max="785" width="9.85546875" style="220" customWidth="1"/>
    <col min="786" max="1017" width="9.140625" style="220"/>
    <col min="1018" max="1018" width="30.85546875" style="220" customWidth="1"/>
    <col min="1019" max="1019" width="3" style="220" customWidth="1"/>
    <col min="1020" max="1029" width="9.140625" style="220" customWidth="1"/>
    <col min="1030" max="1030" width="11.85546875" style="220" bestFit="1" customWidth="1"/>
    <col min="1031" max="1031" width="9.5703125" style="220" customWidth="1"/>
    <col min="1032" max="1032" width="9.85546875" style="220" customWidth="1"/>
    <col min="1033" max="1035" width="9.5703125" style="220" customWidth="1"/>
    <col min="1036" max="1036" width="9.85546875" style="220" customWidth="1"/>
    <col min="1037" max="1039" width="9.5703125" style="220" customWidth="1"/>
    <col min="1040" max="1041" width="9.85546875" style="220" customWidth="1"/>
    <col min="1042" max="1273" width="9.140625" style="220"/>
    <col min="1274" max="1274" width="30.85546875" style="220" customWidth="1"/>
    <col min="1275" max="1275" width="3" style="220" customWidth="1"/>
    <col min="1276" max="1285" width="9.140625" style="220" customWidth="1"/>
    <col min="1286" max="1286" width="11.85546875" style="220" bestFit="1" customWidth="1"/>
    <col min="1287" max="1287" width="9.5703125" style="220" customWidth="1"/>
    <col min="1288" max="1288" width="9.85546875" style="220" customWidth="1"/>
    <col min="1289" max="1291" width="9.5703125" style="220" customWidth="1"/>
    <col min="1292" max="1292" width="9.85546875" style="220" customWidth="1"/>
    <col min="1293" max="1295" width="9.5703125" style="220" customWidth="1"/>
    <col min="1296" max="1297" width="9.85546875" style="220" customWidth="1"/>
    <col min="1298" max="1529" width="9.140625" style="220"/>
    <col min="1530" max="1530" width="30.85546875" style="220" customWidth="1"/>
    <col min="1531" max="1531" width="3" style="220" customWidth="1"/>
    <col min="1532" max="1541" width="9.140625" style="220" customWidth="1"/>
    <col min="1542" max="1542" width="11.85546875" style="220" bestFit="1" customWidth="1"/>
    <col min="1543" max="1543" width="9.5703125" style="220" customWidth="1"/>
    <col min="1544" max="1544" width="9.85546875" style="220" customWidth="1"/>
    <col min="1545" max="1547" width="9.5703125" style="220" customWidth="1"/>
    <col min="1548" max="1548" width="9.85546875" style="220" customWidth="1"/>
    <col min="1549" max="1551" width="9.5703125" style="220" customWidth="1"/>
    <col min="1552" max="1553" width="9.85546875" style="220" customWidth="1"/>
    <col min="1554" max="1785" width="9.140625" style="220"/>
    <col min="1786" max="1786" width="30.85546875" style="220" customWidth="1"/>
    <col min="1787" max="1787" width="3" style="220" customWidth="1"/>
    <col min="1788" max="1797" width="9.140625" style="220" customWidth="1"/>
    <col min="1798" max="1798" width="11.85546875" style="220" bestFit="1" customWidth="1"/>
    <col min="1799" max="1799" width="9.5703125" style="220" customWidth="1"/>
    <col min="1800" max="1800" width="9.85546875" style="220" customWidth="1"/>
    <col min="1801" max="1803" width="9.5703125" style="220" customWidth="1"/>
    <col min="1804" max="1804" width="9.85546875" style="220" customWidth="1"/>
    <col min="1805" max="1807" width="9.5703125" style="220" customWidth="1"/>
    <col min="1808" max="1809" width="9.85546875" style="220" customWidth="1"/>
    <col min="1810" max="2041" width="9.140625" style="220"/>
    <col min="2042" max="2042" width="30.85546875" style="220" customWidth="1"/>
    <col min="2043" max="2043" width="3" style="220" customWidth="1"/>
    <col min="2044" max="2053" width="9.140625" style="220" customWidth="1"/>
    <col min="2054" max="2054" width="11.85546875" style="220" bestFit="1" customWidth="1"/>
    <col min="2055" max="2055" width="9.5703125" style="220" customWidth="1"/>
    <col min="2056" max="2056" width="9.85546875" style="220" customWidth="1"/>
    <col min="2057" max="2059" width="9.5703125" style="220" customWidth="1"/>
    <col min="2060" max="2060" width="9.85546875" style="220" customWidth="1"/>
    <col min="2061" max="2063" width="9.5703125" style="220" customWidth="1"/>
    <col min="2064" max="2065" width="9.85546875" style="220" customWidth="1"/>
    <col min="2066" max="2297" width="9.140625" style="220"/>
    <col min="2298" max="2298" width="30.85546875" style="220" customWidth="1"/>
    <col min="2299" max="2299" width="3" style="220" customWidth="1"/>
    <col min="2300" max="2309" width="9.140625" style="220" customWidth="1"/>
    <col min="2310" max="2310" width="11.85546875" style="220" bestFit="1" customWidth="1"/>
    <col min="2311" max="2311" width="9.5703125" style="220" customWidth="1"/>
    <col min="2312" max="2312" width="9.85546875" style="220" customWidth="1"/>
    <col min="2313" max="2315" width="9.5703125" style="220" customWidth="1"/>
    <col min="2316" max="2316" width="9.85546875" style="220" customWidth="1"/>
    <col min="2317" max="2319" width="9.5703125" style="220" customWidth="1"/>
    <col min="2320" max="2321" width="9.85546875" style="220" customWidth="1"/>
    <col min="2322" max="2553" width="9.140625" style="220"/>
    <col min="2554" max="2554" width="30.85546875" style="220" customWidth="1"/>
    <col min="2555" max="2555" width="3" style="220" customWidth="1"/>
    <col min="2556" max="2565" width="9.140625" style="220" customWidth="1"/>
    <col min="2566" max="2566" width="11.85546875" style="220" bestFit="1" customWidth="1"/>
    <col min="2567" max="2567" width="9.5703125" style="220" customWidth="1"/>
    <col min="2568" max="2568" width="9.85546875" style="220" customWidth="1"/>
    <col min="2569" max="2571" width="9.5703125" style="220" customWidth="1"/>
    <col min="2572" max="2572" width="9.85546875" style="220" customWidth="1"/>
    <col min="2573" max="2575" width="9.5703125" style="220" customWidth="1"/>
    <col min="2576" max="2577" width="9.85546875" style="220" customWidth="1"/>
    <col min="2578" max="2809" width="9.140625" style="220"/>
    <col min="2810" max="2810" width="30.85546875" style="220" customWidth="1"/>
    <col min="2811" max="2811" width="3" style="220" customWidth="1"/>
    <col min="2812" max="2821" width="9.140625" style="220" customWidth="1"/>
    <col min="2822" max="2822" width="11.85546875" style="220" bestFit="1" customWidth="1"/>
    <col min="2823" max="2823" width="9.5703125" style="220" customWidth="1"/>
    <col min="2824" max="2824" width="9.85546875" style="220" customWidth="1"/>
    <col min="2825" max="2827" width="9.5703125" style="220" customWidth="1"/>
    <col min="2828" max="2828" width="9.85546875" style="220" customWidth="1"/>
    <col min="2829" max="2831" width="9.5703125" style="220" customWidth="1"/>
    <col min="2832" max="2833" width="9.85546875" style="220" customWidth="1"/>
    <col min="2834" max="3065" width="9.140625" style="220"/>
    <col min="3066" max="3066" width="30.85546875" style="220" customWidth="1"/>
    <col min="3067" max="3067" width="3" style="220" customWidth="1"/>
    <col min="3068" max="3077" width="9.140625" style="220" customWidth="1"/>
    <col min="3078" max="3078" width="11.85546875" style="220" bestFit="1" customWidth="1"/>
    <col min="3079" max="3079" width="9.5703125" style="220" customWidth="1"/>
    <col min="3080" max="3080" width="9.85546875" style="220" customWidth="1"/>
    <col min="3081" max="3083" width="9.5703125" style="220" customWidth="1"/>
    <col min="3084" max="3084" width="9.85546875" style="220" customWidth="1"/>
    <col min="3085" max="3087" width="9.5703125" style="220" customWidth="1"/>
    <col min="3088" max="3089" width="9.85546875" style="220" customWidth="1"/>
    <col min="3090" max="3321" width="9.140625" style="220"/>
    <col min="3322" max="3322" width="30.85546875" style="220" customWidth="1"/>
    <col min="3323" max="3323" width="3" style="220" customWidth="1"/>
    <col min="3324" max="3333" width="9.140625" style="220" customWidth="1"/>
    <col min="3334" max="3334" width="11.85546875" style="220" bestFit="1" customWidth="1"/>
    <col min="3335" max="3335" width="9.5703125" style="220" customWidth="1"/>
    <col min="3336" max="3336" width="9.85546875" style="220" customWidth="1"/>
    <col min="3337" max="3339" width="9.5703125" style="220" customWidth="1"/>
    <col min="3340" max="3340" width="9.85546875" style="220" customWidth="1"/>
    <col min="3341" max="3343" width="9.5703125" style="220" customWidth="1"/>
    <col min="3344" max="3345" width="9.85546875" style="220" customWidth="1"/>
    <col min="3346" max="3577" width="9.140625" style="220"/>
    <col min="3578" max="3578" width="30.85546875" style="220" customWidth="1"/>
    <col min="3579" max="3579" width="3" style="220" customWidth="1"/>
    <col min="3580" max="3589" width="9.140625" style="220" customWidth="1"/>
    <col min="3590" max="3590" width="11.85546875" style="220" bestFit="1" customWidth="1"/>
    <col min="3591" max="3591" width="9.5703125" style="220" customWidth="1"/>
    <col min="3592" max="3592" width="9.85546875" style="220" customWidth="1"/>
    <col min="3593" max="3595" width="9.5703125" style="220" customWidth="1"/>
    <col min="3596" max="3596" width="9.85546875" style="220" customWidth="1"/>
    <col min="3597" max="3599" width="9.5703125" style="220" customWidth="1"/>
    <col min="3600" max="3601" width="9.85546875" style="220" customWidth="1"/>
    <col min="3602" max="3833" width="9.140625" style="220"/>
    <col min="3834" max="3834" width="30.85546875" style="220" customWidth="1"/>
    <col min="3835" max="3835" width="3" style="220" customWidth="1"/>
    <col min="3836" max="3845" width="9.140625" style="220" customWidth="1"/>
    <col min="3846" max="3846" width="11.85546875" style="220" bestFit="1" customWidth="1"/>
    <col min="3847" max="3847" width="9.5703125" style="220" customWidth="1"/>
    <col min="3848" max="3848" width="9.85546875" style="220" customWidth="1"/>
    <col min="3849" max="3851" width="9.5703125" style="220" customWidth="1"/>
    <col min="3852" max="3852" width="9.85546875" style="220" customWidth="1"/>
    <col min="3853" max="3855" width="9.5703125" style="220" customWidth="1"/>
    <col min="3856" max="3857" width="9.85546875" style="220" customWidth="1"/>
    <col min="3858" max="4089" width="9.140625" style="220"/>
    <col min="4090" max="4090" width="30.85546875" style="220" customWidth="1"/>
    <col min="4091" max="4091" width="3" style="220" customWidth="1"/>
    <col min="4092" max="4101" width="9.140625" style="220" customWidth="1"/>
    <col min="4102" max="4102" width="11.85546875" style="220" bestFit="1" customWidth="1"/>
    <col min="4103" max="4103" width="9.5703125" style="220" customWidth="1"/>
    <col min="4104" max="4104" width="9.85546875" style="220" customWidth="1"/>
    <col min="4105" max="4107" width="9.5703125" style="220" customWidth="1"/>
    <col min="4108" max="4108" width="9.85546875" style="220" customWidth="1"/>
    <col min="4109" max="4111" width="9.5703125" style="220" customWidth="1"/>
    <col min="4112" max="4113" width="9.85546875" style="220" customWidth="1"/>
    <col min="4114" max="4345" width="9.140625" style="220"/>
    <col min="4346" max="4346" width="30.85546875" style="220" customWidth="1"/>
    <col min="4347" max="4347" width="3" style="220" customWidth="1"/>
    <col min="4348" max="4357" width="9.140625" style="220" customWidth="1"/>
    <col min="4358" max="4358" width="11.85546875" style="220" bestFit="1" customWidth="1"/>
    <col min="4359" max="4359" width="9.5703125" style="220" customWidth="1"/>
    <col min="4360" max="4360" width="9.85546875" style="220" customWidth="1"/>
    <col min="4361" max="4363" width="9.5703125" style="220" customWidth="1"/>
    <col min="4364" max="4364" width="9.85546875" style="220" customWidth="1"/>
    <col min="4365" max="4367" width="9.5703125" style="220" customWidth="1"/>
    <col min="4368" max="4369" width="9.85546875" style="220" customWidth="1"/>
    <col min="4370" max="4601" width="9.140625" style="220"/>
    <col min="4602" max="4602" width="30.85546875" style="220" customWidth="1"/>
    <col min="4603" max="4603" width="3" style="220" customWidth="1"/>
    <col min="4604" max="4613" width="9.140625" style="220" customWidth="1"/>
    <col min="4614" max="4614" width="11.85546875" style="220" bestFit="1" customWidth="1"/>
    <col min="4615" max="4615" width="9.5703125" style="220" customWidth="1"/>
    <col min="4616" max="4616" width="9.85546875" style="220" customWidth="1"/>
    <col min="4617" max="4619" width="9.5703125" style="220" customWidth="1"/>
    <col min="4620" max="4620" width="9.85546875" style="220" customWidth="1"/>
    <col min="4621" max="4623" width="9.5703125" style="220" customWidth="1"/>
    <col min="4624" max="4625" width="9.85546875" style="220" customWidth="1"/>
    <col min="4626" max="4857" width="9.140625" style="220"/>
    <col min="4858" max="4858" width="30.85546875" style="220" customWidth="1"/>
    <col min="4859" max="4859" width="3" style="220" customWidth="1"/>
    <col min="4860" max="4869" width="9.140625" style="220" customWidth="1"/>
    <col min="4870" max="4870" width="11.85546875" style="220" bestFit="1" customWidth="1"/>
    <col min="4871" max="4871" width="9.5703125" style="220" customWidth="1"/>
    <col min="4872" max="4872" width="9.85546875" style="220" customWidth="1"/>
    <col min="4873" max="4875" width="9.5703125" style="220" customWidth="1"/>
    <col min="4876" max="4876" width="9.85546875" style="220" customWidth="1"/>
    <col min="4877" max="4879" width="9.5703125" style="220" customWidth="1"/>
    <col min="4880" max="4881" width="9.85546875" style="220" customWidth="1"/>
    <col min="4882" max="5113" width="9.140625" style="220"/>
    <col min="5114" max="5114" width="30.85546875" style="220" customWidth="1"/>
    <col min="5115" max="5115" width="3" style="220" customWidth="1"/>
    <col min="5116" max="5125" width="9.140625" style="220" customWidth="1"/>
    <col min="5126" max="5126" width="11.85546875" style="220" bestFit="1" customWidth="1"/>
    <col min="5127" max="5127" width="9.5703125" style="220" customWidth="1"/>
    <col min="5128" max="5128" width="9.85546875" style="220" customWidth="1"/>
    <col min="5129" max="5131" width="9.5703125" style="220" customWidth="1"/>
    <col min="5132" max="5132" width="9.85546875" style="220" customWidth="1"/>
    <col min="5133" max="5135" width="9.5703125" style="220" customWidth="1"/>
    <col min="5136" max="5137" width="9.85546875" style="220" customWidth="1"/>
    <col min="5138" max="5369" width="9.140625" style="220"/>
    <col min="5370" max="5370" width="30.85546875" style="220" customWidth="1"/>
    <col min="5371" max="5371" width="3" style="220" customWidth="1"/>
    <col min="5372" max="5381" width="9.140625" style="220" customWidth="1"/>
    <col min="5382" max="5382" width="11.85546875" style="220" bestFit="1" customWidth="1"/>
    <col min="5383" max="5383" width="9.5703125" style="220" customWidth="1"/>
    <col min="5384" max="5384" width="9.85546875" style="220" customWidth="1"/>
    <col min="5385" max="5387" width="9.5703125" style="220" customWidth="1"/>
    <col min="5388" max="5388" width="9.85546875" style="220" customWidth="1"/>
    <col min="5389" max="5391" width="9.5703125" style="220" customWidth="1"/>
    <col min="5392" max="5393" width="9.85546875" style="220" customWidth="1"/>
    <col min="5394" max="5625" width="9.140625" style="220"/>
    <col min="5626" max="5626" width="30.85546875" style="220" customWidth="1"/>
    <col min="5627" max="5627" width="3" style="220" customWidth="1"/>
    <col min="5628" max="5637" width="9.140625" style="220" customWidth="1"/>
    <col min="5638" max="5638" width="11.85546875" style="220" bestFit="1" customWidth="1"/>
    <col min="5639" max="5639" width="9.5703125" style="220" customWidth="1"/>
    <col min="5640" max="5640" width="9.85546875" style="220" customWidth="1"/>
    <col min="5641" max="5643" width="9.5703125" style="220" customWidth="1"/>
    <col min="5644" max="5644" width="9.85546875" style="220" customWidth="1"/>
    <col min="5645" max="5647" width="9.5703125" style="220" customWidth="1"/>
    <col min="5648" max="5649" width="9.85546875" style="220" customWidth="1"/>
    <col min="5650" max="5881" width="9.140625" style="220"/>
    <col min="5882" max="5882" width="30.85546875" style="220" customWidth="1"/>
    <col min="5883" max="5883" width="3" style="220" customWidth="1"/>
    <col min="5884" max="5893" width="9.140625" style="220" customWidth="1"/>
    <col min="5894" max="5894" width="11.85546875" style="220" bestFit="1" customWidth="1"/>
    <col min="5895" max="5895" width="9.5703125" style="220" customWidth="1"/>
    <col min="5896" max="5896" width="9.85546875" style="220" customWidth="1"/>
    <col min="5897" max="5899" width="9.5703125" style="220" customWidth="1"/>
    <col min="5900" max="5900" width="9.85546875" style="220" customWidth="1"/>
    <col min="5901" max="5903" width="9.5703125" style="220" customWidth="1"/>
    <col min="5904" max="5905" width="9.85546875" style="220" customWidth="1"/>
    <col min="5906" max="6137" width="9.140625" style="220"/>
    <col min="6138" max="6138" width="30.85546875" style="220" customWidth="1"/>
    <col min="6139" max="6139" width="3" style="220" customWidth="1"/>
    <col min="6140" max="6149" width="9.140625" style="220" customWidth="1"/>
    <col min="6150" max="6150" width="11.85546875" style="220" bestFit="1" customWidth="1"/>
    <col min="6151" max="6151" width="9.5703125" style="220" customWidth="1"/>
    <col min="6152" max="6152" width="9.85546875" style="220" customWidth="1"/>
    <col min="6153" max="6155" width="9.5703125" style="220" customWidth="1"/>
    <col min="6156" max="6156" width="9.85546875" style="220" customWidth="1"/>
    <col min="6157" max="6159" width="9.5703125" style="220" customWidth="1"/>
    <col min="6160" max="6161" width="9.85546875" style="220" customWidth="1"/>
    <col min="6162" max="6393" width="9.140625" style="220"/>
    <col min="6394" max="6394" width="30.85546875" style="220" customWidth="1"/>
    <col min="6395" max="6395" width="3" style="220" customWidth="1"/>
    <col min="6396" max="6405" width="9.140625" style="220" customWidth="1"/>
    <col min="6406" max="6406" width="11.85546875" style="220" bestFit="1" customWidth="1"/>
    <col min="6407" max="6407" width="9.5703125" style="220" customWidth="1"/>
    <col min="6408" max="6408" width="9.85546875" style="220" customWidth="1"/>
    <col min="6409" max="6411" width="9.5703125" style="220" customWidth="1"/>
    <col min="6412" max="6412" width="9.85546875" style="220" customWidth="1"/>
    <col min="6413" max="6415" width="9.5703125" style="220" customWidth="1"/>
    <col min="6416" max="6417" width="9.85546875" style="220" customWidth="1"/>
    <col min="6418" max="6649" width="9.140625" style="220"/>
    <col min="6650" max="6650" width="30.85546875" style="220" customWidth="1"/>
    <col min="6651" max="6651" width="3" style="220" customWidth="1"/>
    <col min="6652" max="6661" width="9.140625" style="220" customWidth="1"/>
    <col min="6662" max="6662" width="11.85546875" style="220" bestFit="1" customWidth="1"/>
    <col min="6663" max="6663" width="9.5703125" style="220" customWidth="1"/>
    <col min="6664" max="6664" width="9.85546875" style="220" customWidth="1"/>
    <col min="6665" max="6667" width="9.5703125" style="220" customWidth="1"/>
    <col min="6668" max="6668" width="9.85546875" style="220" customWidth="1"/>
    <col min="6669" max="6671" width="9.5703125" style="220" customWidth="1"/>
    <col min="6672" max="6673" width="9.85546875" style="220" customWidth="1"/>
    <col min="6674" max="6905" width="9.140625" style="220"/>
    <col min="6906" max="6906" width="30.85546875" style="220" customWidth="1"/>
    <col min="6907" max="6907" width="3" style="220" customWidth="1"/>
    <col min="6908" max="6917" width="9.140625" style="220" customWidth="1"/>
    <col min="6918" max="6918" width="11.85546875" style="220" bestFit="1" customWidth="1"/>
    <col min="6919" max="6919" width="9.5703125" style="220" customWidth="1"/>
    <col min="6920" max="6920" width="9.85546875" style="220" customWidth="1"/>
    <col min="6921" max="6923" width="9.5703125" style="220" customWidth="1"/>
    <col min="6924" max="6924" width="9.85546875" style="220" customWidth="1"/>
    <col min="6925" max="6927" width="9.5703125" style="220" customWidth="1"/>
    <col min="6928" max="6929" width="9.85546875" style="220" customWidth="1"/>
    <col min="6930" max="7161" width="9.140625" style="220"/>
    <col min="7162" max="7162" width="30.85546875" style="220" customWidth="1"/>
    <col min="7163" max="7163" width="3" style="220" customWidth="1"/>
    <col min="7164" max="7173" width="9.140625" style="220" customWidth="1"/>
    <col min="7174" max="7174" width="11.85546875" style="220" bestFit="1" customWidth="1"/>
    <col min="7175" max="7175" width="9.5703125" style="220" customWidth="1"/>
    <col min="7176" max="7176" width="9.85546875" style="220" customWidth="1"/>
    <col min="7177" max="7179" width="9.5703125" style="220" customWidth="1"/>
    <col min="7180" max="7180" width="9.85546875" style="220" customWidth="1"/>
    <col min="7181" max="7183" width="9.5703125" style="220" customWidth="1"/>
    <col min="7184" max="7185" width="9.85546875" style="220" customWidth="1"/>
    <col min="7186" max="7417" width="9.140625" style="220"/>
    <col min="7418" max="7418" width="30.85546875" style="220" customWidth="1"/>
    <col min="7419" max="7419" width="3" style="220" customWidth="1"/>
    <col min="7420" max="7429" width="9.140625" style="220" customWidth="1"/>
    <col min="7430" max="7430" width="11.85546875" style="220" bestFit="1" customWidth="1"/>
    <col min="7431" max="7431" width="9.5703125" style="220" customWidth="1"/>
    <col min="7432" max="7432" width="9.85546875" style="220" customWidth="1"/>
    <col min="7433" max="7435" width="9.5703125" style="220" customWidth="1"/>
    <col min="7436" max="7436" width="9.85546875" style="220" customWidth="1"/>
    <col min="7437" max="7439" width="9.5703125" style="220" customWidth="1"/>
    <col min="7440" max="7441" width="9.85546875" style="220" customWidth="1"/>
    <col min="7442" max="7673" width="9.140625" style="220"/>
    <col min="7674" max="7674" width="30.85546875" style="220" customWidth="1"/>
    <col min="7675" max="7675" width="3" style="220" customWidth="1"/>
    <col min="7676" max="7685" width="9.140625" style="220" customWidth="1"/>
    <col min="7686" max="7686" width="11.85546875" style="220" bestFit="1" customWidth="1"/>
    <col min="7687" max="7687" width="9.5703125" style="220" customWidth="1"/>
    <col min="7688" max="7688" width="9.85546875" style="220" customWidth="1"/>
    <col min="7689" max="7691" width="9.5703125" style="220" customWidth="1"/>
    <col min="7692" max="7692" width="9.85546875" style="220" customWidth="1"/>
    <col min="7693" max="7695" width="9.5703125" style="220" customWidth="1"/>
    <col min="7696" max="7697" width="9.85546875" style="220" customWidth="1"/>
    <col min="7698" max="7929" width="9.140625" style="220"/>
    <col min="7930" max="7930" width="30.85546875" style="220" customWidth="1"/>
    <col min="7931" max="7931" width="3" style="220" customWidth="1"/>
    <col min="7932" max="7941" width="9.140625" style="220" customWidth="1"/>
    <col min="7942" max="7942" width="11.85546875" style="220" bestFit="1" customWidth="1"/>
    <col min="7943" max="7943" width="9.5703125" style="220" customWidth="1"/>
    <col min="7944" max="7944" width="9.85546875" style="220" customWidth="1"/>
    <col min="7945" max="7947" width="9.5703125" style="220" customWidth="1"/>
    <col min="7948" max="7948" width="9.85546875" style="220" customWidth="1"/>
    <col min="7949" max="7951" width="9.5703125" style="220" customWidth="1"/>
    <col min="7952" max="7953" width="9.85546875" style="220" customWidth="1"/>
    <col min="7954" max="8185" width="9.140625" style="220"/>
    <col min="8186" max="8186" width="30.85546875" style="220" customWidth="1"/>
    <col min="8187" max="8187" width="3" style="220" customWidth="1"/>
    <col min="8188" max="8197" width="9.140625" style="220" customWidth="1"/>
    <col min="8198" max="8198" width="11.85546875" style="220" bestFit="1" customWidth="1"/>
    <col min="8199" max="8199" width="9.5703125" style="220" customWidth="1"/>
    <col min="8200" max="8200" width="9.85546875" style="220" customWidth="1"/>
    <col min="8201" max="8203" width="9.5703125" style="220" customWidth="1"/>
    <col min="8204" max="8204" width="9.85546875" style="220" customWidth="1"/>
    <col min="8205" max="8207" width="9.5703125" style="220" customWidth="1"/>
    <col min="8208" max="8209" width="9.85546875" style="220" customWidth="1"/>
    <col min="8210" max="8441" width="9.140625" style="220"/>
    <col min="8442" max="8442" width="30.85546875" style="220" customWidth="1"/>
    <col min="8443" max="8443" width="3" style="220" customWidth="1"/>
    <col min="8444" max="8453" width="9.140625" style="220" customWidth="1"/>
    <col min="8454" max="8454" width="11.85546875" style="220" bestFit="1" customWidth="1"/>
    <col min="8455" max="8455" width="9.5703125" style="220" customWidth="1"/>
    <col min="8456" max="8456" width="9.85546875" style="220" customWidth="1"/>
    <col min="8457" max="8459" width="9.5703125" style="220" customWidth="1"/>
    <col min="8460" max="8460" width="9.85546875" style="220" customWidth="1"/>
    <col min="8461" max="8463" width="9.5703125" style="220" customWidth="1"/>
    <col min="8464" max="8465" width="9.85546875" style="220" customWidth="1"/>
    <col min="8466" max="8697" width="9.140625" style="220"/>
    <col min="8698" max="8698" width="30.85546875" style="220" customWidth="1"/>
    <col min="8699" max="8699" width="3" style="220" customWidth="1"/>
    <col min="8700" max="8709" width="9.140625" style="220" customWidth="1"/>
    <col min="8710" max="8710" width="11.85546875" style="220" bestFit="1" customWidth="1"/>
    <col min="8711" max="8711" width="9.5703125" style="220" customWidth="1"/>
    <col min="8712" max="8712" width="9.85546875" style="220" customWidth="1"/>
    <col min="8713" max="8715" width="9.5703125" style="220" customWidth="1"/>
    <col min="8716" max="8716" width="9.85546875" style="220" customWidth="1"/>
    <col min="8717" max="8719" width="9.5703125" style="220" customWidth="1"/>
    <col min="8720" max="8721" width="9.85546875" style="220" customWidth="1"/>
    <col min="8722" max="8953" width="9.140625" style="220"/>
    <col min="8954" max="8954" width="30.85546875" style="220" customWidth="1"/>
    <col min="8955" max="8955" width="3" style="220" customWidth="1"/>
    <col min="8956" max="8965" width="9.140625" style="220" customWidth="1"/>
    <col min="8966" max="8966" width="11.85546875" style="220" bestFit="1" customWidth="1"/>
    <col min="8967" max="8967" width="9.5703125" style="220" customWidth="1"/>
    <col min="8968" max="8968" width="9.85546875" style="220" customWidth="1"/>
    <col min="8969" max="8971" width="9.5703125" style="220" customWidth="1"/>
    <col min="8972" max="8972" width="9.85546875" style="220" customWidth="1"/>
    <col min="8973" max="8975" width="9.5703125" style="220" customWidth="1"/>
    <col min="8976" max="8977" width="9.85546875" style="220" customWidth="1"/>
    <col min="8978" max="9209" width="9.140625" style="220"/>
    <col min="9210" max="9210" width="30.85546875" style="220" customWidth="1"/>
    <col min="9211" max="9211" width="3" style="220" customWidth="1"/>
    <col min="9212" max="9221" width="9.140625" style="220" customWidth="1"/>
    <col min="9222" max="9222" width="11.85546875" style="220" bestFit="1" customWidth="1"/>
    <col min="9223" max="9223" width="9.5703125" style="220" customWidth="1"/>
    <col min="9224" max="9224" width="9.85546875" style="220" customWidth="1"/>
    <col min="9225" max="9227" width="9.5703125" style="220" customWidth="1"/>
    <col min="9228" max="9228" width="9.85546875" style="220" customWidth="1"/>
    <col min="9229" max="9231" width="9.5703125" style="220" customWidth="1"/>
    <col min="9232" max="9233" width="9.85546875" style="220" customWidth="1"/>
    <col min="9234" max="9465" width="9.140625" style="220"/>
    <col min="9466" max="9466" width="30.85546875" style="220" customWidth="1"/>
    <col min="9467" max="9467" width="3" style="220" customWidth="1"/>
    <col min="9468" max="9477" width="9.140625" style="220" customWidth="1"/>
    <col min="9478" max="9478" width="11.85546875" style="220" bestFit="1" customWidth="1"/>
    <col min="9479" max="9479" width="9.5703125" style="220" customWidth="1"/>
    <col min="9480" max="9480" width="9.85546875" style="220" customWidth="1"/>
    <col min="9481" max="9483" width="9.5703125" style="220" customWidth="1"/>
    <col min="9484" max="9484" width="9.85546875" style="220" customWidth="1"/>
    <col min="9485" max="9487" width="9.5703125" style="220" customWidth="1"/>
    <col min="9488" max="9489" width="9.85546875" style="220" customWidth="1"/>
    <col min="9490" max="9721" width="9.140625" style="220"/>
    <col min="9722" max="9722" width="30.85546875" style="220" customWidth="1"/>
    <col min="9723" max="9723" width="3" style="220" customWidth="1"/>
    <col min="9724" max="9733" width="9.140625" style="220" customWidth="1"/>
    <col min="9734" max="9734" width="11.85546875" style="220" bestFit="1" customWidth="1"/>
    <col min="9735" max="9735" width="9.5703125" style="220" customWidth="1"/>
    <col min="9736" max="9736" width="9.85546875" style="220" customWidth="1"/>
    <col min="9737" max="9739" width="9.5703125" style="220" customWidth="1"/>
    <col min="9740" max="9740" width="9.85546875" style="220" customWidth="1"/>
    <col min="9741" max="9743" width="9.5703125" style="220" customWidth="1"/>
    <col min="9744" max="9745" width="9.85546875" style="220" customWidth="1"/>
    <col min="9746" max="9977" width="9.140625" style="220"/>
    <col min="9978" max="9978" width="30.85546875" style="220" customWidth="1"/>
    <col min="9979" max="9979" width="3" style="220" customWidth="1"/>
    <col min="9980" max="9989" width="9.140625" style="220" customWidth="1"/>
    <col min="9990" max="9990" width="11.85546875" style="220" bestFit="1" customWidth="1"/>
    <col min="9991" max="9991" width="9.5703125" style="220" customWidth="1"/>
    <col min="9992" max="9992" width="9.85546875" style="220" customWidth="1"/>
    <col min="9993" max="9995" width="9.5703125" style="220" customWidth="1"/>
    <col min="9996" max="9996" width="9.85546875" style="220" customWidth="1"/>
    <col min="9997" max="9999" width="9.5703125" style="220" customWidth="1"/>
    <col min="10000" max="10001" width="9.85546875" style="220" customWidth="1"/>
    <col min="10002" max="10233" width="9.140625" style="220"/>
    <col min="10234" max="10234" width="30.85546875" style="220" customWidth="1"/>
    <col min="10235" max="10235" width="3" style="220" customWidth="1"/>
    <col min="10236" max="10245" width="9.140625" style="220" customWidth="1"/>
    <col min="10246" max="10246" width="11.85546875" style="220" bestFit="1" customWidth="1"/>
    <col min="10247" max="10247" width="9.5703125" style="220" customWidth="1"/>
    <col min="10248" max="10248" width="9.85546875" style="220" customWidth="1"/>
    <col min="10249" max="10251" width="9.5703125" style="220" customWidth="1"/>
    <col min="10252" max="10252" width="9.85546875" style="220" customWidth="1"/>
    <col min="10253" max="10255" width="9.5703125" style="220" customWidth="1"/>
    <col min="10256" max="10257" width="9.85546875" style="220" customWidth="1"/>
    <col min="10258" max="10489" width="9.140625" style="220"/>
    <col min="10490" max="10490" width="30.85546875" style="220" customWidth="1"/>
    <col min="10491" max="10491" width="3" style="220" customWidth="1"/>
    <col min="10492" max="10501" width="9.140625" style="220" customWidth="1"/>
    <col min="10502" max="10502" width="11.85546875" style="220" bestFit="1" customWidth="1"/>
    <col min="10503" max="10503" width="9.5703125" style="220" customWidth="1"/>
    <col min="10504" max="10504" width="9.85546875" style="220" customWidth="1"/>
    <col min="10505" max="10507" width="9.5703125" style="220" customWidth="1"/>
    <col min="10508" max="10508" width="9.85546875" style="220" customWidth="1"/>
    <col min="10509" max="10511" width="9.5703125" style="220" customWidth="1"/>
    <col min="10512" max="10513" width="9.85546875" style="220" customWidth="1"/>
    <col min="10514" max="10745" width="9.140625" style="220"/>
    <col min="10746" max="10746" width="30.85546875" style="220" customWidth="1"/>
    <col min="10747" max="10747" width="3" style="220" customWidth="1"/>
    <col min="10748" max="10757" width="9.140625" style="220" customWidth="1"/>
    <col min="10758" max="10758" width="11.85546875" style="220" bestFit="1" customWidth="1"/>
    <col min="10759" max="10759" width="9.5703125" style="220" customWidth="1"/>
    <col min="10760" max="10760" width="9.85546875" style="220" customWidth="1"/>
    <col min="10761" max="10763" width="9.5703125" style="220" customWidth="1"/>
    <col min="10764" max="10764" width="9.85546875" style="220" customWidth="1"/>
    <col min="10765" max="10767" width="9.5703125" style="220" customWidth="1"/>
    <col min="10768" max="10769" width="9.85546875" style="220" customWidth="1"/>
    <col min="10770" max="11001" width="9.140625" style="220"/>
    <col min="11002" max="11002" width="30.85546875" style="220" customWidth="1"/>
    <col min="11003" max="11003" width="3" style="220" customWidth="1"/>
    <col min="11004" max="11013" width="9.140625" style="220" customWidth="1"/>
    <col min="11014" max="11014" width="11.85546875" style="220" bestFit="1" customWidth="1"/>
    <col min="11015" max="11015" width="9.5703125" style="220" customWidth="1"/>
    <col min="11016" max="11016" width="9.85546875" style="220" customWidth="1"/>
    <col min="11017" max="11019" width="9.5703125" style="220" customWidth="1"/>
    <col min="11020" max="11020" width="9.85546875" style="220" customWidth="1"/>
    <col min="11021" max="11023" width="9.5703125" style="220" customWidth="1"/>
    <col min="11024" max="11025" width="9.85546875" style="220" customWidth="1"/>
    <col min="11026" max="11257" width="9.140625" style="220"/>
    <col min="11258" max="11258" width="30.85546875" style="220" customWidth="1"/>
    <col min="11259" max="11259" width="3" style="220" customWidth="1"/>
    <col min="11260" max="11269" width="9.140625" style="220" customWidth="1"/>
    <col min="11270" max="11270" width="11.85546875" style="220" bestFit="1" customWidth="1"/>
    <col min="11271" max="11271" width="9.5703125" style="220" customWidth="1"/>
    <col min="11272" max="11272" width="9.85546875" style="220" customWidth="1"/>
    <col min="11273" max="11275" width="9.5703125" style="220" customWidth="1"/>
    <col min="11276" max="11276" width="9.85546875" style="220" customWidth="1"/>
    <col min="11277" max="11279" width="9.5703125" style="220" customWidth="1"/>
    <col min="11280" max="11281" width="9.85546875" style="220" customWidth="1"/>
    <col min="11282" max="11513" width="9.140625" style="220"/>
    <col min="11514" max="11514" width="30.85546875" style="220" customWidth="1"/>
    <col min="11515" max="11515" width="3" style="220" customWidth="1"/>
    <col min="11516" max="11525" width="9.140625" style="220" customWidth="1"/>
    <col min="11526" max="11526" width="11.85546875" style="220" bestFit="1" customWidth="1"/>
    <col min="11527" max="11527" width="9.5703125" style="220" customWidth="1"/>
    <col min="11528" max="11528" width="9.85546875" style="220" customWidth="1"/>
    <col min="11529" max="11531" width="9.5703125" style="220" customWidth="1"/>
    <col min="11532" max="11532" width="9.85546875" style="220" customWidth="1"/>
    <col min="11533" max="11535" width="9.5703125" style="220" customWidth="1"/>
    <col min="11536" max="11537" width="9.85546875" style="220" customWidth="1"/>
    <col min="11538" max="11769" width="9.140625" style="220"/>
    <col min="11770" max="11770" width="30.85546875" style="220" customWidth="1"/>
    <col min="11771" max="11771" width="3" style="220" customWidth="1"/>
    <col min="11772" max="11781" width="9.140625" style="220" customWidth="1"/>
    <col min="11782" max="11782" width="11.85546875" style="220" bestFit="1" customWidth="1"/>
    <col min="11783" max="11783" width="9.5703125" style="220" customWidth="1"/>
    <col min="11784" max="11784" width="9.85546875" style="220" customWidth="1"/>
    <col min="11785" max="11787" width="9.5703125" style="220" customWidth="1"/>
    <col min="11788" max="11788" width="9.85546875" style="220" customWidth="1"/>
    <col min="11789" max="11791" width="9.5703125" style="220" customWidth="1"/>
    <col min="11792" max="11793" width="9.85546875" style="220" customWidth="1"/>
    <col min="11794" max="12025" width="9.140625" style="220"/>
    <col min="12026" max="12026" width="30.85546875" style="220" customWidth="1"/>
    <col min="12027" max="12027" width="3" style="220" customWidth="1"/>
    <col min="12028" max="12037" width="9.140625" style="220" customWidth="1"/>
    <col min="12038" max="12038" width="11.85546875" style="220" bestFit="1" customWidth="1"/>
    <col min="12039" max="12039" width="9.5703125" style="220" customWidth="1"/>
    <col min="12040" max="12040" width="9.85546875" style="220" customWidth="1"/>
    <col min="12041" max="12043" width="9.5703125" style="220" customWidth="1"/>
    <col min="12044" max="12044" width="9.85546875" style="220" customWidth="1"/>
    <col min="12045" max="12047" width="9.5703125" style="220" customWidth="1"/>
    <col min="12048" max="12049" width="9.85546875" style="220" customWidth="1"/>
    <col min="12050" max="12281" width="9.140625" style="220"/>
    <col min="12282" max="12282" width="30.85546875" style="220" customWidth="1"/>
    <col min="12283" max="12283" width="3" style="220" customWidth="1"/>
    <col min="12284" max="12293" width="9.140625" style="220" customWidth="1"/>
    <col min="12294" max="12294" width="11.85546875" style="220" bestFit="1" customWidth="1"/>
    <col min="12295" max="12295" width="9.5703125" style="220" customWidth="1"/>
    <col min="12296" max="12296" width="9.85546875" style="220" customWidth="1"/>
    <col min="12297" max="12299" width="9.5703125" style="220" customWidth="1"/>
    <col min="12300" max="12300" width="9.85546875" style="220" customWidth="1"/>
    <col min="12301" max="12303" width="9.5703125" style="220" customWidth="1"/>
    <col min="12304" max="12305" width="9.85546875" style="220" customWidth="1"/>
    <col min="12306" max="12537" width="9.140625" style="220"/>
    <col min="12538" max="12538" width="30.85546875" style="220" customWidth="1"/>
    <col min="12539" max="12539" width="3" style="220" customWidth="1"/>
    <col min="12540" max="12549" width="9.140625" style="220" customWidth="1"/>
    <col min="12550" max="12550" width="11.85546875" style="220" bestFit="1" customWidth="1"/>
    <col min="12551" max="12551" width="9.5703125" style="220" customWidth="1"/>
    <col min="12552" max="12552" width="9.85546875" style="220" customWidth="1"/>
    <col min="12553" max="12555" width="9.5703125" style="220" customWidth="1"/>
    <col min="12556" max="12556" width="9.85546875" style="220" customWidth="1"/>
    <col min="12557" max="12559" width="9.5703125" style="220" customWidth="1"/>
    <col min="12560" max="12561" width="9.85546875" style="220" customWidth="1"/>
    <col min="12562" max="12793" width="9.140625" style="220"/>
    <col min="12794" max="12794" width="30.85546875" style="220" customWidth="1"/>
    <col min="12795" max="12795" width="3" style="220" customWidth="1"/>
    <col min="12796" max="12805" width="9.140625" style="220" customWidth="1"/>
    <col min="12806" max="12806" width="11.85546875" style="220" bestFit="1" customWidth="1"/>
    <col min="12807" max="12807" width="9.5703125" style="220" customWidth="1"/>
    <col min="12808" max="12808" width="9.85546875" style="220" customWidth="1"/>
    <col min="12809" max="12811" width="9.5703125" style="220" customWidth="1"/>
    <col min="12812" max="12812" width="9.85546875" style="220" customWidth="1"/>
    <col min="12813" max="12815" width="9.5703125" style="220" customWidth="1"/>
    <col min="12816" max="12817" width="9.85546875" style="220" customWidth="1"/>
    <col min="12818" max="13049" width="9.140625" style="220"/>
    <col min="13050" max="13050" width="30.85546875" style="220" customWidth="1"/>
    <col min="13051" max="13051" width="3" style="220" customWidth="1"/>
    <col min="13052" max="13061" width="9.140625" style="220" customWidth="1"/>
    <col min="13062" max="13062" width="11.85546875" style="220" bestFit="1" customWidth="1"/>
    <col min="13063" max="13063" width="9.5703125" style="220" customWidth="1"/>
    <col min="13064" max="13064" width="9.85546875" style="220" customWidth="1"/>
    <col min="13065" max="13067" width="9.5703125" style="220" customWidth="1"/>
    <col min="13068" max="13068" width="9.85546875" style="220" customWidth="1"/>
    <col min="13069" max="13071" width="9.5703125" style="220" customWidth="1"/>
    <col min="13072" max="13073" width="9.85546875" style="220" customWidth="1"/>
    <col min="13074" max="13305" width="9.140625" style="220"/>
    <col min="13306" max="13306" width="30.85546875" style="220" customWidth="1"/>
    <col min="13307" max="13307" width="3" style="220" customWidth="1"/>
    <col min="13308" max="13317" width="9.140625" style="220" customWidth="1"/>
    <col min="13318" max="13318" width="11.85546875" style="220" bestFit="1" customWidth="1"/>
    <col min="13319" max="13319" width="9.5703125" style="220" customWidth="1"/>
    <col min="13320" max="13320" width="9.85546875" style="220" customWidth="1"/>
    <col min="13321" max="13323" width="9.5703125" style="220" customWidth="1"/>
    <col min="13324" max="13324" width="9.85546875" style="220" customWidth="1"/>
    <col min="13325" max="13327" width="9.5703125" style="220" customWidth="1"/>
    <col min="13328" max="13329" width="9.85546875" style="220" customWidth="1"/>
    <col min="13330" max="13561" width="9.140625" style="220"/>
    <col min="13562" max="13562" width="30.85546875" style="220" customWidth="1"/>
    <col min="13563" max="13563" width="3" style="220" customWidth="1"/>
    <col min="13564" max="13573" width="9.140625" style="220" customWidth="1"/>
    <col min="13574" max="13574" width="11.85546875" style="220" bestFit="1" customWidth="1"/>
    <col min="13575" max="13575" width="9.5703125" style="220" customWidth="1"/>
    <col min="13576" max="13576" width="9.85546875" style="220" customWidth="1"/>
    <col min="13577" max="13579" width="9.5703125" style="220" customWidth="1"/>
    <col min="13580" max="13580" width="9.85546875" style="220" customWidth="1"/>
    <col min="13581" max="13583" width="9.5703125" style="220" customWidth="1"/>
    <col min="13584" max="13585" width="9.85546875" style="220" customWidth="1"/>
    <col min="13586" max="13817" width="9.140625" style="220"/>
    <col min="13818" max="13818" width="30.85546875" style="220" customWidth="1"/>
    <col min="13819" max="13819" width="3" style="220" customWidth="1"/>
    <col min="13820" max="13829" width="9.140625" style="220" customWidth="1"/>
    <col min="13830" max="13830" width="11.85546875" style="220" bestFit="1" customWidth="1"/>
    <col min="13831" max="13831" width="9.5703125" style="220" customWidth="1"/>
    <col min="13832" max="13832" width="9.85546875" style="220" customWidth="1"/>
    <col min="13833" max="13835" width="9.5703125" style="220" customWidth="1"/>
    <col min="13836" max="13836" width="9.85546875" style="220" customWidth="1"/>
    <col min="13837" max="13839" width="9.5703125" style="220" customWidth="1"/>
    <col min="13840" max="13841" width="9.85546875" style="220" customWidth="1"/>
    <col min="13842" max="14073" width="9.140625" style="220"/>
    <col min="14074" max="14074" width="30.85546875" style="220" customWidth="1"/>
    <col min="14075" max="14075" width="3" style="220" customWidth="1"/>
    <col min="14076" max="14085" width="9.140625" style="220" customWidth="1"/>
    <col min="14086" max="14086" width="11.85546875" style="220" bestFit="1" customWidth="1"/>
    <col min="14087" max="14087" width="9.5703125" style="220" customWidth="1"/>
    <col min="14088" max="14088" width="9.85546875" style="220" customWidth="1"/>
    <col min="14089" max="14091" width="9.5703125" style="220" customWidth="1"/>
    <col min="14092" max="14092" width="9.85546875" style="220" customWidth="1"/>
    <col min="14093" max="14095" width="9.5703125" style="220" customWidth="1"/>
    <col min="14096" max="14097" width="9.85546875" style="220" customWidth="1"/>
    <col min="14098" max="14329" width="9.140625" style="220"/>
    <col min="14330" max="14330" width="30.85546875" style="220" customWidth="1"/>
    <col min="14331" max="14331" width="3" style="220" customWidth="1"/>
    <col min="14332" max="14341" width="9.140625" style="220" customWidth="1"/>
    <col min="14342" max="14342" width="11.85546875" style="220" bestFit="1" customWidth="1"/>
    <col min="14343" max="14343" width="9.5703125" style="220" customWidth="1"/>
    <col min="14344" max="14344" width="9.85546875" style="220" customWidth="1"/>
    <col min="14345" max="14347" width="9.5703125" style="220" customWidth="1"/>
    <col min="14348" max="14348" width="9.85546875" style="220" customWidth="1"/>
    <col min="14349" max="14351" width="9.5703125" style="220" customWidth="1"/>
    <col min="14352" max="14353" width="9.85546875" style="220" customWidth="1"/>
    <col min="14354" max="14585" width="9.140625" style="220"/>
    <col min="14586" max="14586" width="30.85546875" style="220" customWidth="1"/>
    <col min="14587" max="14587" width="3" style="220" customWidth="1"/>
    <col min="14588" max="14597" width="9.140625" style="220" customWidth="1"/>
    <col min="14598" max="14598" width="11.85546875" style="220" bestFit="1" customWidth="1"/>
    <col min="14599" max="14599" width="9.5703125" style="220" customWidth="1"/>
    <col min="14600" max="14600" width="9.85546875" style="220" customWidth="1"/>
    <col min="14601" max="14603" width="9.5703125" style="220" customWidth="1"/>
    <col min="14604" max="14604" width="9.85546875" style="220" customWidth="1"/>
    <col min="14605" max="14607" width="9.5703125" style="220" customWidth="1"/>
    <col min="14608" max="14609" width="9.85546875" style="220" customWidth="1"/>
    <col min="14610" max="14841" width="9.140625" style="220"/>
    <col min="14842" max="14842" width="30.85546875" style="220" customWidth="1"/>
    <col min="14843" max="14843" width="3" style="220" customWidth="1"/>
    <col min="14844" max="14853" width="9.140625" style="220" customWidth="1"/>
    <col min="14854" max="14854" width="11.85546875" style="220" bestFit="1" customWidth="1"/>
    <col min="14855" max="14855" width="9.5703125" style="220" customWidth="1"/>
    <col min="14856" max="14856" width="9.85546875" style="220" customWidth="1"/>
    <col min="14857" max="14859" width="9.5703125" style="220" customWidth="1"/>
    <col min="14860" max="14860" width="9.85546875" style="220" customWidth="1"/>
    <col min="14861" max="14863" width="9.5703125" style="220" customWidth="1"/>
    <col min="14864" max="14865" width="9.85546875" style="220" customWidth="1"/>
    <col min="14866" max="15097" width="9.140625" style="220"/>
    <col min="15098" max="15098" width="30.85546875" style="220" customWidth="1"/>
    <col min="15099" max="15099" width="3" style="220" customWidth="1"/>
    <col min="15100" max="15109" width="9.140625" style="220" customWidth="1"/>
    <col min="15110" max="15110" width="11.85546875" style="220" bestFit="1" customWidth="1"/>
    <col min="15111" max="15111" width="9.5703125" style="220" customWidth="1"/>
    <col min="15112" max="15112" width="9.85546875" style="220" customWidth="1"/>
    <col min="15113" max="15115" width="9.5703125" style="220" customWidth="1"/>
    <col min="15116" max="15116" width="9.85546875" style="220" customWidth="1"/>
    <col min="15117" max="15119" width="9.5703125" style="220" customWidth="1"/>
    <col min="15120" max="15121" width="9.85546875" style="220" customWidth="1"/>
    <col min="15122" max="15353" width="9.140625" style="220"/>
    <col min="15354" max="15354" width="30.85546875" style="220" customWidth="1"/>
    <col min="15355" max="15355" width="3" style="220" customWidth="1"/>
    <col min="15356" max="15365" width="9.140625" style="220" customWidth="1"/>
    <col min="15366" max="15366" width="11.85546875" style="220" bestFit="1" customWidth="1"/>
    <col min="15367" max="15367" width="9.5703125" style="220" customWidth="1"/>
    <col min="15368" max="15368" width="9.85546875" style="220" customWidth="1"/>
    <col min="15369" max="15371" width="9.5703125" style="220" customWidth="1"/>
    <col min="15372" max="15372" width="9.85546875" style="220" customWidth="1"/>
    <col min="15373" max="15375" width="9.5703125" style="220" customWidth="1"/>
    <col min="15376" max="15377" width="9.85546875" style="220" customWidth="1"/>
    <col min="15378" max="15609" width="9.140625" style="220"/>
    <col min="15610" max="15610" width="30.85546875" style="220" customWidth="1"/>
    <col min="15611" max="15611" width="3" style="220" customWidth="1"/>
    <col min="15612" max="15621" width="9.140625" style="220" customWidth="1"/>
    <col min="15622" max="15622" width="11.85546875" style="220" bestFit="1" customWidth="1"/>
    <col min="15623" max="15623" width="9.5703125" style="220" customWidth="1"/>
    <col min="15624" max="15624" width="9.85546875" style="220" customWidth="1"/>
    <col min="15625" max="15627" width="9.5703125" style="220" customWidth="1"/>
    <col min="15628" max="15628" width="9.85546875" style="220" customWidth="1"/>
    <col min="15629" max="15631" width="9.5703125" style="220" customWidth="1"/>
    <col min="15632" max="15633" width="9.85546875" style="220" customWidth="1"/>
    <col min="15634" max="15865" width="9.140625" style="220"/>
    <col min="15866" max="15866" width="30.85546875" style="220" customWidth="1"/>
    <col min="15867" max="15867" width="3" style="220" customWidth="1"/>
    <col min="15868" max="15877" width="9.140625" style="220" customWidth="1"/>
    <col min="15878" max="15878" width="11.85546875" style="220" bestFit="1" customWidth="1"/>
    <col min="15879" max="15879" width="9.5703125" style="220" customWidth="1"/>
    <col min="15880" max="15880" width="9.85546875" style="220" customWidth="1"/>
    <col min="15881" max="15883" width="9.5703125" style="220" customWidth="1"/>
    <col min="15884" max="15884" width="9.85546875" style="220" customWidth="1"/>
    <col min="15885" max="15887" width="9.5703125" style="220" customWidth="1"/>
    <col min="15888" max="15889" width="9.85546875" style="220" customWidth="1"/>
    <col min="15890" max="16121" width="9.140625" style="220"/>
    <col min="16122" max="16122" width="30.85546875" style="220" customWidth="1"/>
    <col min="16123" max="16123" width="3" style="220" customWidth="1"/>
    <col min="16124" max="16133" width="9.140625" style="220" customWidth="1"/>
    <col min="16134" max="16134" width="11.85546875" style="220" bestFit="1" customWidth="1"/>
    <col min="16135" max="16135" width="9.5703125" style="220" customWidth="1"/>
    <col min="16136" max="16136" width="9.85546875" style="220" customWidth="1"/>
    <col min="16137" max="16139" width="9.5703125" style="220" customWidth="1"/>
    <col min="16140" max="16140" width="9.85546875" style="220" customWidth="1"/>
    <col min="16141" max="16143" width="9.5703125" style="220" customWidth="1"/>
    <col min="16144" max="16145" width="9.85546875" style="220" customWidth="1"/>
    <col min="16146" max="16384" width="9.140625" style="220"/>
  </cols>
  <sheetData>
    <row r="1" spans="1:11" ht="15" x14ac:dyDescent="0.25">
      <c r="A1" s="283" t="s">
        <v>357</v>
      </c>
    </row>
    <row r="2" spans="1:11" s="218" customFormat="1" x14ac:dyDescent="0.2">
      <c r="A2" s="217" t="s">
        <v>321</v>
      </c>
      <c r="B2" s="217"/>
      <c r="C2" s="217"/>
      <c r="D2" s="217"/>
      <c r="E2" s="217"/>
    </row>
    <row r="3" spans="1:11" ht="28.5" customHeight="1" x14ac:dyDescent="0.25">
      <c r="A3" s="219" t="s">
        <v>11</v>
      </c>
      <c r="B3" s="476" t="s">
        <v>324</v>
      </c>
      <c r="C3" s="477"/>
      <c r="D3" s="477"/>
      <c r="E3" s="477"/>
      <c r="F3" s="477"/>
    </row>
    <row r="4" spans="1:11" ht="25.5" x14ac:dyDescent="0.25">
      <c r="A4" s="221" t="s">
        <v>202</v>
      </c>
      <c r="B4" s="222" t="str">
        <f>Head6</f>
        <v>Original Budget</v>
      </c>
      <c r="C4" s="223" t="s">
        <v>322</v>
      </c>
      <c r="D4" s="223" t="s">
        <v>323</v>
      </c>
      <c r="E4" s="223" t="s">
        <v>203</v>
      </c>
      <c r="F4" s="224" t="s">
        <v>204</v>
      </c>
    </row>
    <row r="5" spans="1:11" ht="5.0999999999999996" customHeight="1" x14ac:dyDescent="0.25">
      <c r="B5" s="225"/>
      <c r="C5" s="226"/>
      <c r="D5" s="226"/>
      <c r="E5" s="226"/>
      <c r="F5" s="227"/>
    </row>
    <row r="6" spans="1:11" ht="11.25" customHeight="1" x14ac:dyDescent="0.25">
      <c r="A6" s="228" t="s">
        <v>205</v>
      </c>
      <c r="B6" s="225"/>
      <c r="C6" s="226"/>
      <c r="D6" s="226"/>
      <c r="E6" s="226"/>
      <c r="F6" s="227"/>
    </row>
    <row r="7" spans="1:11" ht="11.25" customHeight="1" x14ac:dyDescent="0.25">
      <c r="A7" s="229" t="s">
        <v>206</v>
      </c>
      <c r="B7" s="230">
        <f>SUM(B8:B10)</f>
        <v>1186500</v>
      </c>
      <c r="C7" s="230">
        <f>SUM(C8:C10)</f>
        <v>0</v>
      </c>
      <c r="D7" s="230">
        <f>SUM(D8:D10)</f>
        <v>87796</v>
      </c>
      <c r="E7" s="230">
        <f>SUM(E8:E10)</f>
        <v>87796</v>
      </c>
      <c r="F7" s="259">
        <f>(E7/B7)</f>
        <v>7.3995785924989468E-2</v>
      </c>
      <c r="G7" s="585" t="s">
        <v>514</v>
      </c>
      <c r="H7" s="585"/>
      <c r="J7" s="232"/>
      <c r="K7" s="233"/>
    </row>
    <row r="8" spans="1:11" ht="11.25" customHeight="1" x14ac:dyDescent="0.25">
      <c r="A8" s="234" t="s">
        <v>113</v>
      </c>
      <c r="B8" s="235">
        <v>586500</v>
      </c>
      <c r="C8" s="236"/>
      <c r="D8" s="236">
        <v>63796</v>
      </c>
      <c r="E8" s="236">
        <f>D8</f>
        <v>63796</v>
      </c>
      <c r="F8" s="260">
        <f>(E8/B8)</f>
        <v>0.10877408354646206</v>
      </c>
      <c r="J8" s="232"/>
      <c r="K8" s="233"/>
    </row>
    <row r="9" spans="1:11" ht="11.25" customHeight="1" x14ac:dyDescent="0.25">
      <c r="A9" s="234" t="s">
        <v>114</v>
      </c>
      <c r="B9" s="237">
        <v>600000</v>
      </c>
      <c r="C9" s="238"/>
      <c r="D9" s="238">
        <f>10500+13500</f>
        <v>24000</v>
      </c>
      <c r="E9" s="238">
        <f>D9</f>
        <v>24000</v>
      </c>
      <c r="F9" s="260">
        <f>(E9/B9)</f>
        <v>0.04</v>
      </c>
      <c r="G9" s="585" t="s">
        <v>515</v>
      </c>
      <c r="J9" s="232"/>
      <c r="K9" s="233"/>
    </row>
    <row r="10" spans="1:11" ht="11.25" customHeight="1" x14ac:dyDescent="0.25">
      <c r="A10" s="234" t="s">
        <v>115</v>
      </c>
      <c r="B10" s="235"/>
      <c r="C10" s="236"/>
      <c r="D10" s="236"/>
      <c r="E10" s="236"/>
      <c r="F10" s="260" t="e">
        <f>(E10/B10)</f>
        <v>#DIV/0!</v>
      </c>
      <c r="J10" s="232"/>
      <c r="K10" s="233"/>
    </row>
    <row r="11" spans="1:11" ht="11.25" customHeight="1" x14ac:dyDescent="0.25">
      <c r="A11" s="229" t="s">
        <v>207</v>
      </c>
      <c r="B11" s="230">
        <f>SUM(B12:B16)</f>
        <v>913500</v>
      </c>
      <c r="C11" s="230">
        <f>SUM(C12:C16)</f>
        <v>0</v>
      </c>
      <c r="D11" s="230">
        <f>SUM(D12:D16)</f>
        <v>0</v>
      </c>
      <c r="E11" s="230">
        <f>SUM(E12:E16)</f>
        <v>0</v>
      </c>
      <c r="F11" s="259">
        <f>(E11/B11)</f>
        <v>0</v>
      </c>
      <c r="G11" s="585" t="s">
        <v>516</v>
      </c>
      <c r="J11" s="232"/>
      <c r="K11" s="233"/>
    </row>
    <row r="12" spans="1:11" ht="11.25" customHeight="1" x14ac:dyDescent="0.25">
      <c r="A12" s="234" t="s">
        <v>116</v>
      </c>
      <c r="B12" s="235">
        <v>913500</v>
      </c>
      <c r="C12" s="236"/>
      <c r="D12" s="236">
        <v>0</v>
      </c>
      <c r="E12" s="236">
        <v>0</v>
      </c>
      <c r="F12" s="260">
        <f>(E12/B12)</f>
        <v>0</v>
      </c>
      <c r="J12" s="232"/>
      <c r="K12" s="233"/>
    </row>
    <row r="13" spans="1:11" ht="11.25" customHeight="1" x14ac:dyDescent="0.25">
      <c r="A13" s="234" t="s">
        <v>117</v>
      </c>
      <c r="B13" s="235"/>
      <c r="C13" s="236"/>
      <c r="D13" s="236"/>
      <c r="E13" s="236"/>
      <c r="F13" s="260" t="e">
        <f>(E13/B13)</f>
        <v>#DIV/0!</v>
      </c>
      <c r="J13" s="232"/>
      <c r="K13" s="233"/>
    </row>
    <row r="14" spans="1:11" ht="11.25" customHeight="1" x14ac:dyDescent="0.25">
      <c r="A14" s="234" t="s">
        <v>118</v>
      </c>
      <c r="B14" s="235"/>
      <c r="C14" s="236"/>
      <c r="D14" s="236"/>
      <c r="E14" s="236"/>
      <c r="F14" s="260" t="e">
        <f>(E14/B14)</f>
        <v>#DIV/0!</v>
      </c>
      <c r="J14" s="232"/>
      <c r="K14" s="233"/>
    </row>
    <row r="15" spans="1:11" ht="11.25" customHeight="1" x14ac:dyDescent="0.25">
      <c r="A15" s="234" t="s">
        <v>119</v>
      </c>
      <c r="B15" s="235"/>
      <c r="C15" s="236"/>
      <c r="D15" s="236"/>
      <c r="E15" s="236"/>
      <c r="F15" s="260" t="e">
        <f>(E15/B15)</f>
        <v>#DIV/0!</v>
      </c>
      <c r="J15" s="232"/>
      <c r="K15" s="233"/>
    </row>
    <row r="16" spans="1:11" ht="11.25" customHeight="1" x14ac:dyDescent="0.25">
      <c r="A16" s="234" t="s">
        <v>120</v>
      </c>
      <c r="B16" s="237"/>
      <c r="C16" s="238"/>
      <c r="D16" s="238"/>
      <c r="E16" s="238"/>
      <c r="F16" s="260" t="e">
        <f>(E16/B16)</f>
        <v>#DIV/0!</v>
      </c>
      <c r="J16" s="232"/>
      <c r="K16" s="233"/>
    </row>
    <row r="17" spans="1:11" ht="11.25" customHeight="1" x14ac:dyDescent="0.25">
      <c r="A17" s="229" t="s">
        <v>208</v>
      </c>
      <c r="B17" s="230">
        <f>SUM(B18:B20)</f>
        <v>0</v>
      </c>
      <c r="C17" s="231"/>
      <c r="D17" s="231"/>
      <c r="E17" s="231"/>
      <c r="F17" s="259" t="e">
        <f>(E17/B17)</f>
        <v>#DIV/0!</v>
      </c>
      <c r="J17" s="232"/>
      <c r="K17" s="233"/>
    </row>
    <row r="18" spans="1:11" ht="11.25" customHeight="1" x14ac:dyDescent="0.25">
      <c r="A18" s="234" t="s">
        <v>121</v>
      </c>
      <c r="B18" s="235"/>
      <c r="C18" s="236"/>
      <c r="D18" s="236"/>
      <c r="E18" s="236"/>
      <c r="F18" s="260" t="e">
        <f>(E18/B18)</f>
        <v>#DIV/0!</v>
      </c>
      <c r="J18" s="232"/>
      <c r="K18" s="233"/>
    </row>
    <row r="19" spans="1:11" ht="11.25" customHeight="1" x14ac:dyDescent="0.25">
      <c r="A19" s="234" t="s">
        <v>122</v>
      </c>
      <c r="B19" s="235"/>
      <c r="C19" s="236"/>
      <c r="D19" s="236"/>
      <c r="E19" s="236"/>
      <c r="F19" s="260" t="e">
        <f>(E19/B19)</f>
        <v>#DIV/0!</v>
      </c>
      <c r="J19" s="232"/>
      <c r="K19" s="233"/>
    </row>
    <row r="20" spans="1:11" ht="11.25" customHeight="1" x14ac:dyDescent="0.25">
      <c r="A20" s="234" t="s">
        <v>123</v>
      </c>
      <c r="B20" s="235"/>
      <c r="C20" s="236"/>
      <c r="D20" s="236"/>
      <c r="E20" s="236"/>
      <c r="F20" s="260" t="e">
        <f>(E20/B20)</f>
        <v>#DIV/0!</v>
      </c>
      <c r="J20" s="232"/>
      <c r="K20" s="233"/>
    </row>
    <row r="21" spans="1:11" ht="11.25" customHeight="1" x14ac:dyDescent="0.25">
      <c r="A21" s="229" t="s">
        <v>209</v>
      </c>
      <c r="B21" s="230">
        <f>SUM(B22:B25)</f>
        <v>0</v>
      </c>
      <c r="C21" s="231"/>
      <c r="D21" s="231"/>
      <c r="E21" s="231"/>
      <c r="F21" s="259" t="e">
        <f>(E21/B21)</f>
        <v>#DIV/0!</v>
      </c>
      <c r="J21" s="232"/>
      <c r="K21" s="233"/>
    </row>
    <row r="22" spans="1:11" ht="11.25" customHeight="1" x14ac:dyDescent="0.25">
      <c r="A22" s="234" t="s">
        <v>124</v>
      </c>
      <c r="B22" s="235"/>
      <c r="C22" s="236"/>
      <c r="D22" s="236"/>
      <c r="E22" s="236"/>
      <c r="F22" s="260" t="e">
        <f>(E22/B22)</f>
        <v>#DIV/0!</v>
      </c>
      <c r="J22" s="232"/>
      <c r="K22" s="233"/>
    </row>
    <row r="23" spans="1:11" ht="11.25" customHeight="1" x14ac:dyDescent="0.25">
      <c r="A23" s="234" t="s">
        <v>125</v>
      </c>
      <c r="B23" s="235"/>
      <c r="C23" s="236"/>
      <c r="D23" s="236"/>
      <c r="E23" s="236"/>
      <c r="F23" s="260" t="e">
        <f>(E23/B23)</f>
        <v>#DIV/0!</v>
      </c>
      <c r="J23" s="232"/>
      <c r="K23" s="233"/>
    </row>
    <row r="24" spans="1:11" ht="11.25" customHeight="1" x14ac:dyDescent="0.25">
      <c r="A24" s="234" t="s">
        <v>126</v>
      </c>
      <c r="B24" s="237"/>
      <c r="C24" s="238"/>
      <c r="D24" s="238"/>
      <c r="E24" s="238"/>
      <c r="F24" s="260" t="e">
        <f>(E24/B24)</f>
        <v>#DIV/0!</v>
      </c>
      <c r="J24" s="232"/>
      <c r="K24" s="233"/>
    </row>
    <row r="25" spans="1:11" ht="11.25" customHeight="1" x14ac:dyDescent="0.25">
      <c r="A25" s="234" t="s">
        <v>127</v>
      </c>
      <c r="B25" s="235"/>
      <c r="C25" s="236"/>
      <c r="D25" s="236"/>
      <c r="E25" s="236"/>
      <c r="F25" s="260" t="e">
        <f>(E25/B25)</f>
        <v>#DIV/0!</v>
      </c>
      <c r="J25" s="232"/>
      <c r="K25" s="233"/>
    </row>
    <row r="26" spans="1:11" ht="11.25" customHeight="1" x14ac:dyDescent="0.25">
      <c r="A26" s="229" t="s">
        <v>210</v>
      </c>
      <c r="B26" s="230"/>
      <c r="C26" s="239">
        <v>0</v>
      </c>
      <c r="D26" s="239">
        <v>0</v>
      </c>
      <c r="E26" s="239">
        <v>0</v>
      </c>
      <c r="F26" s="259" t="e">
        <f>(E26/B26)</f>
        <v>#DIV/0!</v>
      </c>
      <c r="J26" s="232"/>
      <c r="K26" s="233"/>
    </row>
    <row r="27" spans="1:11" x14ac:dyDescent="0.25">
      <c r="A27" s="240" t="s">
        <v>211</v>
      </c>
      <c r="B27" s="241">
        <f>SUM(B7+B11+B17+B21+B26)</f>
        <v>2100000</v>
      </c>
      <c r="C27" s="242">
        <f>SUM(C7+C11+C17+C21+C26)</f>
        <v>0</v>
      </c>
      <c r="D27" s="242">
        <f>SUM(D7+D11+D17+D21+D26)</f>
        <v>87796</v>
      </c>
      <c r="E27" s="243">
        <f>SUM(E7+E11+E17+E21+E26)</f>
        <v>87796</v>
      </c>
      <c r="F27" s="261"/>
    </row>
    <row r="28" spans="1:11" ht="5.0999999999999996" customHeight="1" x14ac:dyDescent="0.25">
      <c r="A28" s="244"/>
      <c r="B28" s="245"/>
      <c r="C28" s="231"/>
      <c r="D28" s="231"/>
      <c r="E28" s="231"/>
      <c r="F28" s="262"/>
    </row>
    <row r="29" spans="1:11" ht="11.25" customHeight="1" x14ac:dyDescent="0.25">
      <c r="A29" s="228" t="s">
        <v>105</v>
      </c>
      <c r="B29" s="246"/>
      <c r="C29" s="247"/>
      <c r="D29" s="247"/>
      <c r="E29" s="247"/>
      <c r="F29" s="260" t="e">
        <f>(E29/B29)</f>
        <v>#DIV/0!</v>
      </c>
    </row>
    <row r="30" spans="1:11" ht="11.25" customHeight="1" x14ac:dyDescent="0.25">
      <c r="A30" s="234" t="s">
        <v>106</v>
      </c>
      <c r="B30" s="248"/>
      <c r="C30" s="236"/>
      <c r="D30" s="236"/>
      <c r="E30" s="236"/>
      <c r="F30" s="260" t="e">
        <f>(E30/B30)</f>
        <v>#DIV/0!</v>
      </c>
    </row>
    <row r="31" spans="1:11" ht="11.25" customHeight="1" x14ac:dyDescent="0.25">
      <c r="A31" s="234" t="s">
        <v>107</v>
      </c>
      <c r="B31" s="248"/>
      <c r="C31" s="236"/>
      <c r="D31" s="236"/>
      <c r="E31" s="236"/>
      <c r="F31" s="260" t="e">
        <f>(E31/B31)</f>
        <v>#DIV/0!</v>
      </c>
    </row>
    <row r="32" spans="1:11" ht="11.25" customHeight="1" x14ac:dyDescent="0.25">
      <c r="A32" s="234" t="s">
        <v>108</v>
      </c>
      <c r="B32" s="249"/>
      <c r="C32" s="238"/>
      <c r="D32" s="238"/>
      <c r="E32" s="238"/>
      <c r="F32" s="260" t="e">
        <f>(E32/B32)</f>
        <v>#DIV/0!</v>
      </c>
    </row>
    <row r="33" spans="1:6" ht="11.25" customHeight="1" x14ac:dyDescent="0.25">
      <c r="A33" s="234" t="s">
        <v>109</v>
      </c>
      <c r="B33" s="249"/>
      <c r="C33" s="238">
        <v>0</v>
      </c>
      <c r="D33" s="238">
        <v>0</v>
      </c>
      <c r="E33" s="238">
        <v>0</v>
      </c>
      <c r="F33" s="260" t="e">
        <f>(E33/B33)</f>
        <v>#DIV/0!</v>
      </c>
    </row>
    <row r="34" spans="1:6" ht="11.25" customHeight="1" x14ac:dyDescent="0.25">
      <c r="A34" s="250" t="s">
        <v>59</v>
      </c>
      <c r="B34" s="251">
        <f>SUM(B30:B33)</f>
        <v>0</v>
      </c>
      <c r="C34" s="252">
        <f>SUM(C30:C33)</f>
        <v>0</v>
      </c>
      <c r="D34" s="252">
        <f>SUM(D30:D33)</f>
        <v>0</v>
      </c>
      <c r="E34" s="252">
        <f>SUM(E30:E33)</f>
        <v>0</v>
      </c>
      <c r="F34" s="263" t="e">
        <f>(E34/B34)</f>
        <v>#DIV/0!</v>
      </c>
    </row>
    <row r="35" spans="1:6" ht="11.25" customHeight="1" x14ac:dyDescent="0.25">
      <c r="A35" s="250" t="s">
        <v>110</v>
      </c>
      <c r="B35" s="248"/>
      <c r="C35" s="236"/>
      <c r="D35" s="236"/>
      <c r="E35" s="236"/>
      <c r="F35" s="260" t="e">
        <f>(E35/B35)</f>
        <v>#DIV/0!</v>
      </c>
    </row>
    <row r="36" spans="1:6" ht="11.25" customHeight="1" x14ac:dyDescent="0.25">
      <c r="A36" s="250" t="s">
        <v>111</v>
      </c>
      <c r="B36" s="248"/>
      <c r="C36" s="236"/>
      <c r="D36" s="236"/>
      <c r="E36" s="236"/>
      <c r="F36" s="260" t="e">
        <f>(E36/B36)</f>
        <v>#DIV/0!</v>
      </c>
    </row>
    <row r="37" spans="1:6" ht="11.25" customHeight="1" x14ac:dyDescent="0.25">
      <c r="A37" s="250" t="s">
        <v>112</v>
      </c>
      <c r="B37" s="248"/>
      <c r="C37" s="236"/>
      <c r="D37" s="236"/>
      <c r="E37" s="236"/>
      <c r="F37" s="260" t="e">
        <f>(E37/B37)</f>
        <v>#DIV/0!</v>
      </c>
    </row>
    <row r="38" spans="1:6" x14ac:dyDescent="0.25">
      <c r="A38" s="253" t="s">
        <v>128</v>
      </c>
      <c r="B38" s="241">
        <f>B27+B34+SUM(B35:B37)</f>
        <v>2100000</v>
      </c>
      <c r="C38" s="242">
        <f>C27+C34+SUM(C35:C37)</f>
        <v>0</v>
      </c>
      <c r="D38" s="242">
        <f>D27+D34+SUM(D35:D37)</f>
        <v>87796</v>
      </c>
      <c r="E38" s="242">
        <f>E27+E34+SUM(E35:E37)</f>
        <v>87796</v>
      </c>
      <c r="F38" s="264"/>
    </row>
    <row r="39" spans="1:6" ht="11.25" customHeight="1" x14ac:dyDescent="0.25"/>
    <row r="40" spans="1:6" ht="11.25" customHeight="1" x14ac:dyDescent="0.25"/>
    <row r="41" spans="1:6" ht="11.25" customHeight="1" x14ac:dyDescent="0.25"/>
    <row r="42" spans="1:6" ht="11.25" customHeight="1" x14ac:dyDescent="0.25"/>
    <row r="43" spans="1:6" ht="11.25" customHeight="1" x14ac:dyDescent="0.25"/>
    <row r="44" spans="1:6" ht="11.25" customHeight="1" x14ac:dyDescent="0.25"/>
    <row r="45" spans="1:6" ht="11.25" customHeight="1" x14ac:dyDescent="0.25"/>
    <row r="46" spans="1:6" ht="11.25" customHeight="1" x14ac:dyDescent="0.25"/>
    <row r="47" spans="1:6" ht="11.25" customHeight="1" x14ac:dyDescent="0.25"/>
    <row r="48" spans="1:6" ht="11.25" customHeight="1" x14ac:dyDescent="0.25"/>
    <row r="49" s="220" customFormat="1" ht="11.25" customHeight="1" x14ac:dyDescent="0.25"/>
    <row r="50" s="220" customFormat="1" ht="11.25" customHeight="1" x14ac:dyDescent="0.25"/>
    <row r="51" s="220" customFormat="1" ht="11.25" customHeight="1" x14ac:dyDescent="0.25"/>
    <row r="52" s="220" customFormat="1" ht="11.25" customHeight="1" x14ac:dyDescent="0.25"/>
    <row r="53" s="220" customFormat="1" ht="11.25" customHeight="1" x14ac:dyDescent="0.25"/>
    <row r="54" s="220" customFormat="1" ht="11.25" customHeight="1" x14ac:dyDescent="0.25"/>
    <row r="55" s="220" customFormat="1" ht="11.25" customHeight="1" x14ac:dyDescent="0.25"/>
    <row r="56" s="220" customFormat="1" ht="11.25" customHeight="1" x14ac:dyDescent="0.25"/>
    <row r="57" s="220" customFormat="1" ht="11.25" customHeight="1" x14ac:dyDescent="0.25"/>
    <row r="58" s="220" customFormat="1" ht="11.25" customHeight="1" x14ac:dyDescent="0.25"/>
    <row r="59" s="220" customFormat="1" ht="11.25" customHeight="1" x14ac:dyDescent="0.25"/>
    <row r="60" s="220" customFormat="1" ht="11.25" customHeight="1" x14ac:dyDescent="0.25"/>
    <row r="61" s="220" customFormat="1" ht="11.25" customHeight="1" x14ac:dyDescent="0.25"/>
    <row r="62" s="220" customFormat="1" ht="11.25" customHeight="1" x14ac:dyDescent="0.25"/>
    <row r="63" s="220" customFormat="1" ht="11.25" customHeight="1" x14ac:dyDescent="0.25"/>
    <row r="64" s="220" customFormat="1" ht="11.25" customHeight="1" x14ac:dyDescent="0.25"/>
    <row r="65" s="220" customFormat="1" ht="11.25" customHeight="1" x14ac:dyDescent="0.25"/>
    <row r="66" s="220" customFormat="1" ht="11.25" customHeight="1" x14ac:dyDescent="0.25"/>
    <row r="67" s="220" customFormat="1" ht="11.25" customHeight="1" x14ac:dyDescent="0.25"/>
    <row r="68" s="220" customFormat="1" ht="11.25" customHeight="1" x14ac:dyDescent="0.25"/>
    <row r="69" s="220" customFormat="1" ht="11.25" customHeight="1" x14ac:dyDescent="0.25"/>
  </sheetData>
  <mergeCells count="1">
    <mergeCell ref="B3:F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19"/>
  <sheetViews>
    <sheetView showGridLines="0" topLeftCell="A4" workbookViewId="0">
      <selection activeCell="G20" sqref="G20"/>
    </sheetView>
  </sheetViews>
  <sheetFormatPr defaultRowHeight="14.25" x14ac:dyDescent="0.2"/>
  <cols>
    <col min="1" max="1" width="31.42578125" style="94" bestFit="1" customWidth="1"/>
    <col min="2" max="2" width="11.5703125" style="94" bestFit="1" customWidth="1"/>
    <col min="3" max="3" width="10.5703125" style="94" bestFit="1" customWidth="1"/>
    <col min="4" max="4" width="2.42578125" style="94" customWidth="1"/>
    <col min="5" max="5" width="8.7109375" style="321" customWidth="1"/>
    <col min="6" max="16384" width="9.140625" style="94"/>
  </cols>
  <sheetData>
    <row r="1" spans="1:10" ht="15" x14ac:dyDescent="0.25">
      <c r="A1" s="319" t="s">
        <v>357</v>
      </c>
    </row>
    <row r="2" spans="1:10" ht="15" x14ac:dyDescent="0.2">
      <c r="A2" s="478" t="s">
        <v>325</v>
      </c>
      <c r="B2" s="478"/>
      <c r="C2" s="478"/>
    </row>
    <row r="3" spans="1:10" ht="27.75" customHeight="1" x14ac:dyDescent="0.2">
      <c r="A3" s="144" t="s">
        <v>11</v>
      </c>
      <c r="B3" s="468" t="s">
        <v>326</v>
      </c>
      <c r="C3" s="468"/>
    </row>
    <row r="4" spans="1:10" ht="22.5" x14ac:dyDescent="0.2">
      <c r="A4" s="56" t="s">
        <v>99</v>
      </c>
      <c r="B4" s="425" t="s">
        <v>327</v>
      </c>
      <c r="C4" s="428" t="s">
        <v>142</v>
      </c>
      <c r="E4" s="321" t="str">
        <f>'S1 - Trading Serv Op Sur Def'!G4</f>
        <v>FT _ Additional Comments / Notes</v>
      </c>
    </row>
    <row r="5" spans="1:10" x14ac:dyDescent="0.2">
      <c r="A5" s="174" t="s">
        <v>129</v>
      </c>
      <c r="B5" s="158"/>
      <c r="C5" s="429"/>
      <c r="E5" s="409"/>
    </row>
    <row r="6" spans="1:10" x14ac:dyDescent="0.2">
      <c r="A6" s="169" t="s">
        <v>130</v>
      </c>
      <c r="B6" s="159">
        <v>0</v>
      </c>
      <c r="C6" s="430">
        <f>'[8]RECEIVABLES (2)'!$H$33+'[8]RECEIVABLES (2)'!$H$23</f>
        <v>6254540.2000000002</v>
      </c>
      <c r="E6" s="479" t="s">
        <v>508</v>
      </c>
      <c r="F6" s="479"/>
      <c r="G6" s="479"/>
      <c r="H6" s="479"/>
      <c r="I6" s="479"/>
      <c r="J6" s="479"/>
    </row>
    <row r="7" spans="1:10" x14ac:dyDescent="0.2">
      <c r="A7" s="169" t="s">
        <v>131</v>
      </c>
      <c r="B7" s="159">
        <v>0</v>
      </c>
      <c r="C7" s="430">
        <f>'[8]RECEIVABLES (2)'!$H$14+'[8]RECEIVABLES (2)'!$H$10</f>
        <v>9913412.0199999996</v>
      </c>
      <c r="E7" s="479"/>
      <c r="F7" s="479"/>
      <c r="G7" s="479"/>
      <c r="H7" s="479"/>
      <c r="I7" s="479"/>
      <c r="J7" s="479"/>
    </row>
    <row r="8" spans="1:10" x14ac:dyDescent="0.2">
      <c r="A8" s="169" t="s">
        <v>132</v>
      </c>
      <c r="B8" s="159">
        <v>0</v>
      </c>
      <c r="C8" s="430">
        <f>'[8]CASH AT BANK (2)'!$H$15</f>
        <v>296169.75</v>
      </c>
      <c r="E8" s="479"/>
      <c r="F8" s="479"/>
      <c r="G8" s="479"/>
      <c r="H8" s="479"/>
      <c r="I8" s="479"/>
      <c r="J8" s="479"/>
    </row>
    <row r="9" spans="1:10" x14ac:dyDescent="0.2">
      <c r="A9" s="169" t="s">
        <v>133</v>
      </c>
      <c r="B9" s="159">
        <v>0</v>
      </c>
      <c r="C9" s="430">
        <v>0</v>
      </c>
      <c r="E9" s="479"/>
      <c r="F9" s="479"/>
      <c r="G9" s="479"/>
      <c r="H9" s="479"/>
      <c r="I9" s="479"/>
      <c r="J9" s="479"/>
    </row>
    <row r="10" spans="1:10" x14ac:dyDescent="0.2">
      <c r="A10" s="174" t="s">
        <v>134</v>
      </c>
      <c r="B10" s="426">
        <f>SUM(B5:B9)</f>
        <v>0</v>
      </c>
      <c r="C10" s="431">
        <f>SUM(C5:C9)</f>
        <v>16464121.969999999</v>
      </c>
      <c r="E10" s="479"/>
      <c r="F10" s="479"/>
      <c r="G10" s="479"/>
      <c r="H10" s="479"/>
      <c r="I10" s="479"/>
      <c r="J10" s="479"/>
    </row>
    <row r="11" spans="1:10" x14ac:dyDescent="0.2">
      <c r="A11" s="174" t="s">
        <v>135</v>
      </c>
      <c r="B11" s="159"/>
      <c r="C11" s="430"/>
      <c r="E11" s="479"/>
      <c r="F11" s="479"/>
      <c r="G11" s="479"/>
      <c r="H11" s="479"/>
      <c r="I11" s="479"/>
      <c r="J11" s="479"/>
    </row>
    <row r="12" spans="1:10" x14ac:dyDescent="0.2">
      <c r="A12" s="169" t="s">
        <v>136</v>
      </c>
      <c r="B12" s="159">
        <v>0</v>
      </c>
      <c r="C12" s="430">
        <f>'[8]CREDITORS (2) '!$K$16</f>
        <v>11078714.899999999</v>
      </c>
      <c r="E12" s="479"/>
      <c r="F12" s="479"/>
      <c r="G12" s="479"/>
      <c r="H12" s="479"/>
      <c r="I12" s="479"/>
      <c r="J12" s="479"/>
    </row>
    <row r="13" spans="1:10" x14ac:dyDescent="0.2">
      <c r="A13" s="169" t="s">
        <v>137</v>
      </c>
      <c r="B13" s="159">
        <v>0</v>
      </c>
      <c r="C13" s="430">
        <f>'[8]CREDITORS (2) '!$D$7+'[8]CREDITORS (2) '!$D$8</f>
        <v>2018508.51</v>
      </c>
      <c r="E13" s="479"/>
      <c r="F13" s="479"/>
      <c r="G13" s="479"/>
      <c r="H13" s="479"/>
      <c r="I13" s="479"/>
      <c r="J13" s="479"/>
    </row>
    <row r="14" spans="1:10" x14ac:dyDescent="0.2">
      <c r="A14" s="169" t="s">
        <v>138</v>
      </c>
      <c r="B14" s="159">
        <v>0</v>
      </c>
      <c r="C14" s="430">
        <f>'[8]UNSPENT GRANTS (2)'!$J$16</f>
        <v>1655109.41</v>
      </c>
      <c r="E14" s="479"/>
      <c r="F14" s="479"/>
      <c r="G14" s="479"/>
      <c r="H14" s="479"/>
      <c r="I14" s="479"/>
      <c r="J14" s="479"/>
    </row>
    <row r="15" spans="1:10" x14ac:dyDescent="0.2">
      <c r="A15" s="169" t="s">
        <v>139</v>
      </c>
      <c r="B15" s="159">
        <v>0</v>
      </c>
      <c r="C15" s="430">
        <f>'[8]CREDITORS (2) '!$D$6</f>
        <v>9037252.6199999992</v>
      </c>
      <c r="E15" s="479"/>
      <c r="F15" s="479"/>
      <c r="G15" s="479"/>
      <c r="H15" s="479"/>
      <c r="I15" s="479"/>
      <c r="J15" s="479"/>
    </row>
    <row r="16" spans="1:10" x14ac:dyDescent="0.2">
      <c r="A16" s="169" t="s">
        <v>140</v>
      </c>
      <c r="B16" s="159">
        <v>0</v>
      </c>
      <c r="C16" s="430">
        <v>0</v>
      </c>
      <c r="E16" s="479"/>
      <c r="F16" s="479"/>
      <c r="G16" s="479"/>
      <c r="H16" s="479"/>
      <c r="I16" s="479"/>
      <c r="J16" s="479"/>
    </row>
    <row r="17" spans="1:5" ht="15" thickBot="1" x14ac:dyDescent="0.25">
      <c r="A17" s="174" t="s">
        <v>141</v>
      </c>
      <c r="B17" s="426">
        <f>SUM(B12:B16)</f>
        <v>0</v>
      </c>
      <c r="C17" s="431">
        <f>SUM(C12:C16)</f>
        <v>23789585.439999998</v>
      </c>
      <c r="E17" s="424"/>
    </row>
    <row r="18" spans="1:5" ht="15" thickTop="1" x14ac:dyDescent="0.2">
      <c r="A18" s="169"/>
      <c r="B18" s="427"/>
      <c r="C18" s="432"/>
    </row>
    <row r="19" spans="1:5" x14ac:dyDescent="0.2">
      <c r="A19" s="169" t="s">
        <v>143</v>
      </c>
      <c r="B19" s="207">
        <f>B10-B17</f>
        <v>0</v>
      </c>
      <c r="C19" s="433">
        <f>C10-C17</f>
        <v>-7325463.4699999988</v>
      </c>
    </row>
  </sheetData>
  <mergeCells count="3">
    <mergeCell ref="B3:C3"/>
    <mergeCell ref="A2:C2"/>
    <mergeCell ref="E6:J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S1A - Audited Perform 2021-22</vt:lpstr>
      <vt:lpstr>S1A - Audited Ass and Liab</vt:lpstr>
      <vt:lpstr>S1A - Major Creditors</vt:lpstr>
      <vt:lpstr>S1A - Trading Serv Sur-Deficit</vt:lpstr>
      <vt:lpstr>S1 - Fin Perf Rev</vt:lpstr>
      <vt:lpstr>S1 - Trading Serv Op Sur Def</vt:lpstr>
      <vt:lpstr>S1 - Expenditure</vt:lpstr>
      <vt:lpstr>S1 - Capex</vt:lpstr>
      <vt:lpstr>S1 -Assets and Liability</vt:lpstr>
      <vt:lpstr>S1 Major Creditors Mid-Yr</vt:lpstr>
      <vt:lpstr>S2 - AG Report</vt:lpstr>
      <vt:lpstr>S2 - Misconduct</vt:lpstr>
      <vt:lpstr>S2 - Progress UIF</vt:lpstr>
      <vt:lpstr>S2 - Mid-Year UIF</vt:lpstr>
      <vt:lpstr>S2 - Internal Audit Action Plan</vt:lpstr>
      <vt:lpstr>S2 - QAR</vt:lpstr>
      <vt:lpstr>S2 - Risk Mgt Checklist</vt:lpstr>
      <vt:lpstr>S3 - Internship</vt:lpstr>
      <vt:lpstr>S3 - Minimum Competency</vt:lpstr>
      <vt:lpstr>S4 - SDBIP High level</vt:lpstr>
      <vt:lpstr>S4 - Service Delivery Audited</vt:lpstr>
      <vt:lpstr>S4 - Service Delivery Half Yea </vt:lpstr>
      <vt:lpstr>S4 - Summary Con Grants</vt:lpstr>
      <vt:lpstr>S4 - Conditional Grants</vt:lpstr>
      <vt:lpstr>'S1A - Audited Perform 2021-22'!Print_Area</vt:lpstr>
    </vt:vector>
  </TitlesOfParts>
  <Company>National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1981</dc:creator>
  <cp:lastModifiedBy>Flicker Tiso</cp:lastModifiedBy>
  <cp:lastPrinted>2018-01-13T21:38:42Z</cp:lastPrinted>
  <dcterms:created xsi:type="dcterms:W3CDTF">2012-01-18T08:43:47Z</dcterms:created>
  <dcterms:modified xsi:type="dcterms:W3CDTF">2023-01-17T18:31:14Z</dcterms:modified>
</cp:coreProperties>
</file>